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35" activeTab="0"/>
  </bookViews>
  <sheets>
    <sheet name="TABULACIÓN" sheetId="1" r:id="rId1"/>
    <sheet name="COMPOSICIÓN DE LA OFERTA" sheetId="2" r:id="rId2"/>
    <sheet name="OTROS PCTOS OFERTA" sheetId="3" r:id="rId3"/>
    <sheet name="FABRICACIÓN PROPIA" sheetId="4" r:id="rId4"/>
    <sheet name="ORIGEN DE MP PARA FABRICACIÓN" sheetId="5" r:id="rId5"/>
    <sheet name="FRABRICA SUPLE OTROS " sheetId="6" r:id="rId6"/>
    <sheet name="ORIGEN PROV. BISUTERIA" sheetId="7" r:id="rId7"/>
    <sheet name="FRECUENCIA PEDIDO" sheetId="8" r:id="rId8"/>
    <sheet name="VLR INVERSIÓN" sheetId="9" r:id="rId9"/>
    <sheet name="CAMBIO DE PROVEEDOR" sheetId="10" r:id="rId10"/>
    <sheet name="MOTIV. CAMBIO PROVEEDOR" sheetId="11" r:id="rId11"/>
    <sheet name="PCTOS CON MARCA PROPIA" sheetId="12" r:id="rId12"/>
    <sheet name="GÉNERO" sheetId="13" r:id="rId13"/>
    <sheet name="Edad" sheetId="14" r:id="rId14"/>
  </sheets>
  <definedNames>
    <definedName name="_xlnm._FilterDatabase" localSheetId="0" hidden="1">'TABULACIÓN'!$A$7:$BD$48</definedName>
  </definedNames>
  <calcPr fullCalcOnLoad="1"/>
</workbook>
</file>

<file path=xl/sharedStrings.xml><?xml version="1.0" encoding="utf-8"?>
<sst xmlns="http://schemas.openxmlformats.org/spreadsheetml/2006/main" count="215" uniqueCount="183">
  <si>
    <t>COD</t>
  </si>
  <si>
    <t>Σ</t>
  </si>
  <si>
    <t>NOMBRE</t>
  </si>
  <si>
    <t>01.</t>
  </si>
  <si>
    <t>CUÁL?</t>
  </si>
  <si>
    <t>DE DONDE?</t>
  </si>
  <si>
    <t>ORIGEN</t>
  </si>
  <si>
    <t>25. #</t>
  </si>
  <si>
    <t>TELEFONO</t>
  </si>
  <si>
    <t>F</t>
  </si>
  <si>
    <t>M</t>
  </si>
  <si>
    <t>GENERO</t>
  </si>
  <si>
    <t>EDAD</t>
  </si>
  <si>
    <t>UBICACIÓN ALMACEN</t>
  </si>
  <si>
    <r>
      <t xml:space="preserve">TABULACIÓN TRABAJO DE CAMPO
INVESTIGACIÓN DE MERCADOS - ESTRUCTURA DEL MERCADO DE LA BISUTERÍA EN LA REGIÓN
</t>
    </r>
    <r>
      <rPr>
        <b/>
        <sz val="10"/>
        <color indexed="8"/>
        <rFont val="Franklin Gothic Book"/>
        <family val="2"/>
      </rPr>
      <t>TIENDAS ESPECIALIZADAS</t>
    </r>
  </si>
  <si>
    <t>MONTRA</t>
  </si>
  <si>
    <t>ESTUCHES, RELOJES</t>
  </si>
  <si>
    <t>GENNY PAOLA MANTILLA</t>
  </si>
  <si>
    <t>CRA 18 # 33 - 61</t>
  </si>
  <si>
    <t>CHUCHERIAS Y REMATE</t>
  </si>
  <si>
    <t>YILMER ARIZTIZABAL</t>
  </si>
  <si>
    <t>PASAJE CADENA LOCAL 137</t>
  </si>
  <si>
    <t>EL PUNTO DE LA BELLEZA</t>
  </si>
  <si>
    <t>SONIA GIRALDO</t>
  </si>
  <si>
    <t>CRA 15  # 34 - 63 LOCAL 107</t>
  </si>
  <si>
    <t>EL PUNTO DE DESCUENTO</t>
  </si>
  <si>
    <t>COSMETICOS</t>
  </si>
  <si>
    <t>FLOR GOMEZ</t>
  </si>
  <si>
    <t>CLL 35 # 15 -05 LOCAL 39</t>
  </si>
  <si>
    <t>LOCAL 1120</t>
  </si>
  <si>
    <t>CHINA</t>
  </si>
  <si>
    <t>KARINA ZULNARARR</t>
  </si>
  <si>
    <t>CRA 15 # 36 COLSEGUROS CENTRO</t>
  </si>
  <si>
    <t>CABAÑA DE ANDRES</t>
  </si>
  <si>
    <t>LEIDY LEON</t>
  </si>
  <si>
    <t>CLL 35 # 18 - 65 LOCAL 109</t>
  </si>
  <si>
    <t>CENTRO COMERCIAL FEGALI LOCAL 2033</t>
  </si>
  <si>
    <t>BOLSOS DE REGALO</t>
  </si>
  <si>
    <t>ANUAL</t>
  </si>
  <si>
    <t>FLOR DE MARIA MORA QUINTERO</t>
  </si>
  <si>
    <t>CLL 33 CRA 15 LOCAL 2033</t>
  </si>
  <si>
    <t>LOCAL 111</t>
  </si>
  <si>
    <t>KELLY JOHANA SANTOS</t>
  </si>
  <si>
    <t>CRA 15 # 34 - 35 LOCAL 111</t>
  </si>
  <si>
    <t>MARY LOISS</t>
  </si>
  <si>
    <t>ISA PLATERIA</t>
  </si>
  <si>
    <t>PAÑITOS PARA LIMPIAR JOYAS</t>
  </si>
  <si>
    <t>JOHANA ROCIO CHAPARRO</t>
  </si>
  <si>
    <t>CRA 18 # 33 24</t>
  </si>
  <si>
    <t>MARLENY TORRES</t>
  </si>
  <si>
    <t xml:space="preserve">CLL 37 # 15 - 26 </t>
  </si>
  <si>
    <t>6803874/6303032</t>
  </si>
  <si>
    <t>ASBA STORE</t>
  </si>
  <si>
    <t>PAÑITOS</t>
  </si>
  <si>
    <t>LORAINE FLOREZ NARUÑEZ</t>
  </si>
  <si>
    <t>CLL 33  CRA 18 2DO PISO</t>
  </si>
  <si>
    <t>ANGELES DE MARÍA</t>
  </si>
  <si>
    <t>COSMETIQUERAS, ESENCIAS, BILLETERAS Y BUFANDAS.</t>
  </si>
  <si>
    <t>BARRANQUILLA Y MEDELLÍN</t>
  </si>
  <si>
    <t>CHINA - CONTACTO; VIAJA A PANAMA</t>
  </si>
  <si>
    <t>MARIELA NAVARRO DÍAS</t>
  </si>
  <si>
    <t>6470133 - 3016072802</t>
  </si>
  <si>
    <t>FLASH FASHION</t>
  </si>
  <si>
    <t>USA</t>
  </si>
  <si>
    <t>ALLEN YAMITH MORENO ESCOBAR</t>
  </si>
  <si>
    <t>NR</t>
  </si>
  <si>
    <t>LA PAJARA PINTA</t>
  </si>
  <si>
    <t xml:space="preserve">RELOJES </t>
  </si>
  <si>
    <t>CLL 48 # 34 -17 CABECERA</t>
  </si>
  <si>
    <t>CLL 35 # 17-25 CENTRO</t>
  </si>
  <si>
    <t>CRA. 36 # 48 - 13 CABECERA</t>
  </si>
  <si>
    <t>SORAYA PORTILLA Y DISEÑOS</t>
  </si>
  <si>
    <t>CORREAS Y CINTURILLAS</t>
  </si>
  <si>
    <t>BOGOTÁ</t>
  </si>
  <si>
    <t>SORAYA PORTILLA</t>
  </si>
  <si>
    <t>CRA. 36 # 48 - 41 CABECERA LOCAL 9</t>
  </si>
  <si>
    <t>TIENDA TENDENCY</t>
  </si>
  <si>
    <t>CORREAS Y PASHMINAS</t>
  </si>
  <si>
    <t>MARIA VASQUEZ BONILLA</t>
  </si>
  <si>
    <t>CRA. 36 # 48 - 51 CABECERA</t>
  </si>
  <si>
    <t>HELEM STORE</t>
  </si>
  <si>
    <t>TATIANA MAYORGA GUALDRON</t>
  </si>
  <si>
    <t>CC CINEMAS CABECERA III ETAPA</t>
  </si>
  <si>
    <t>D"MARÍA</t>
  </si>
  <si>
    <t>MEDELLÍN</t>
  </si>
  <si>
    <t>NORALDY ZULUAGA</t>
  </si>
  <si>
    <t>CLL 49 # 34 -11 CABECERA</t>
  </si>
  <si>
    <t>ACCESORIOS SANTUARIO</t>
  </si>
  <si>
    <t>WALDIR GIOVANNY RAMIREZ</t>
  </si>
  <si>
    <t>CRA 33 # 49- 147 Local 105 CC PUNTO 33</t>
  </si>
  <si>
    <t>ZC PERENDENGUES</t>
  </si>
  <si>
    <t>MEDELLÍN - BOGOTÁ</t>
  </si>
  <si>
    <t>CLAUDIA MILENA MORENO VALBUENA</t>
  </si>
  <si>
    <t xml:space="preserve">IVONNE DENISSIE NAVAS AYALA </t>
  </si>
  <si>
    <t>CRA 33 # 49- 147 CC PUNTO 33</t>
  </si>
  <si>
    <t>ADORE VERSUS</t>
  </si>
  <si>
    <t>ACCESORIOS LUNA</t>
  </si>
  <si>
    <t>LA BODEGA DEL PROOMO</t>
  </si>
  <si>
    <t>CORREAS</t>
  </si>
  <si>
    <t>PASMINA - BUFANDA</t>
  </si>
  <si>
    <t>COSMETIQUERA</t>
  </si>
  <si>
    <t>BOGOTÁ - MEDELLIN</t>
  </si>
  <si>
    <t>NATALI CORREA</t>
  </si>
  <si>
    <t>TERCERA ETAPA LOCAL 13</t>
  </si>
  <si>
    <t>YARITZA SALAZAR</t>
  </si>
  <si>
    <t>CABECERA</t>
  </si>
  <si>
    <t>LYDA RUEDA</t>
  </si>
  <si>
    <t>CABECERA TERCERA ETAPA</t>
  </si>
  <si>
    <t>COLLAR</t>
  </si>
  <si>
    <t>ARETES</t>
  </si>
  <si>
    <t>PULSERAS</t>
  </si>
  <si>
    <t>ANILLOS</t>
  </si>
  <si>
    <t>ACC CABELLO</t>
  </si>
  <si>
    <t>BOLSOS</t>
  </si>
  <si>
    <t>ROPA INT</t>
  </si>
  <si>
    <t>ROPA EXT</t>
  </si>
  <si>
    <t>ZAPATOS</t>
  </si>
  <si>
    <t>GAFAS SOL</t>
  </si>
  <si>
    <t>SOMBREROS</t>
  </si>
  <si>
    <t>OTRO</t>
  </si>
  <si>
    <t>SI</t>
  </si>
  <si>
    <t>N0</t>
  </si>
  <si>
    <t>De la región</t>
  </si>
  <si>
    <t>De otra ciudad</t>
  </si>
  <si>
    <t>Importado</t>
  </si>
  <si>
    <t>NO</t>
  </si>
  <si>
    <t>Otra ciudad</t>
  </si>
  <si>
    <t>Importador que comercializa a nivel nacional</t>
  </si>
  <si>
    <t>Del exterior</t>
  </si>
  <si>
    <t>Al menos cada semestre</t>
  </si>
  <si>
    <t>Al menos cada trimestre</t>
  </si>
  <si>
    <t>Al menos cada bimestre</t>
  </si>
  <si>
    <t>Al menos cada mes</t>
  </si>
  <si>
    <t>Al menos dos veces por mes</t>
  </si>
  <si>
    <t>Cada semana</t>
  </si>
  <si>
    <t>Otro</t>
  </si>
  <si>
    <t>Vlr inversión</t>
  </si>
  <si>
    <t>Tener variedad de artículos que comercializa</t>
  </si>
  <si>
    <t>Tener mayor calidad de productos</t>
  </si>
  <si>
    <t>Lograr menores costos</t>
  </si>
  <si>
    <t>Negociar con proveedor de la región</t>
  </si>
  <si>
    <t>Tener un proveedor que cumpla los acuerdos pactados</t>
  </si>
  <si>
    <t>No ofrece</t>
  </si>
  <si>
    <t>Cómo se compone la oferta comercial</t>
  </si>
  <si>
    <t>Promedio</t>
  </si>
  <si>
    <t>Mediana</t>
  </si>
  <si>
    <t>RELOJES</t>
  </si>
  <si>
    <t>CINTURONES</t>
  </si>
  <si>
    <t>BUFANDAS</t>
  </si>
  <si>
    <t>ESTUCHES</t>
  </si>
  <si>
    <t>Base</t>
  </si>
  <si>
    <t>Otros productos ofrecidos</t>
  </si>
  <si>
    <t>TOTAL</t>
  </si>
  <si>
    <t>Anual</t>
  </si>
  <si>
    <t>Vlr Inversión</t>
  </si>
  <si>
    <t>De $100.000 a $500.000</t>
  </si>
  <si>
    <t>De $500.000 a $1.000.000</t>
  </si>
  <si>
    <t>De $1.000.000 a $3.000.000</t>
  </si>
  <si>
    <t>De $3.000.000 a $5.000.000</t>
  </si>
  <si>
    <t>De $5.000.000 a $10.000.000</t>
  </si>
  <si>
    <t>Más de $10.000.000</t>
  </si>
  <si>
    <t>No responde</t>
  </si>
  <si>
    <t>Motivación para
cambiar proveedor</t>
  </si>
  <si>
    <t>Edad</t>
  </si>
  <si>
    <t>Entre los 18 y 30 años</t>
  </si>
  <si>
    <t>Entre los 31 y 40 años</t>
  </si>
  <si>
    <t>Entre los 41 y 50 años</t>
  </si>
  <si>
    <t>FACELOOK</t>
  </si>
  <si>
    <t>BILLETERAS</t>
  </si>
  <si>
    <t>LOS ANGELES - USA</t>
  </si>
  <si>
    <t>CARLOS ALBERTO MARTINEZ</t>
  </si>
  <si>
    <t>CC ACROPOLIS ISLA SEGUNDO PISO</t>
  </si>
  <si>
    <t>TRIBEKA</t>
  </si>
  <si>
    <t>BILLETERAS, RELOJES Y PASHMINAS</t>
  </si>
  <si>
    <t>ANAYIBE GOMEZ</t>
  </si>
  <si>
    <t>CLL 20 # 22 - 09 SAN FRANCISCO</t>
  </si>
  <si>
    <t>EMILIA</t>
  </si>
  <si>
    <t>CHINA - USA - INDIA</t>
  </si>
  <si>
    <t>CAROLINA ORTIZ</t>
  </si>
  <si>
    <t>CRA 22 # 20 - 11 SAN FRANCISCO</t>
  </si>
  <si>
    <t>EL BOOM</t>
  </si>
  <si>
    <t>MAYERLY COLLAZOS</t>
  </si>
  <si>
    <t>CLL 22 # 21 - 80 SAN FRANCISCO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</si>
</sst>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0.000"/>
    <numFmt numFmtId="174" formatCode="0.0"/>
    <numFmt numFmtId="175" formatCode="0.00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.0%"/>
    <numFmt numFmtId="179" formatCode="_(* #,##0.0_);_(* \(#,##0.0\);_(* &quot;-&quot;??_);_(@_)"/>
    <numFmt numFmtId="180" formatCode="_-* #,##0.0_-;\-* #,##0.0_-;_-* &quot;-&quot;?_-;_-@_-"/>
    <numFmt numFmtId="181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0"/>
      <color indexed="63"/>
      <name val="Calibri"/>
      <family val="2"/>
    </font>
    <font>
      <b/>
      <sz val="18"/>
      <color indexed="8"/>
      <name val="Calibri"/>
      <family val="2"/>
    </font>
    <font>
      <sz val="10"/>
      <color indexed="9"/>
      <name val="Franklin Gothic Book"/>
      <family val="2"/>
    </font>
    <font>
      <sz val="8.25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Franklin Gothic Book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right" vertical="center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77" fontId="45" fillId="33" borderId="10" xfId="48" applyNumberFormat="1" applyFont="1" applyFill="1" applyBorder="1" applyAlignment="1">
      <alignment horizontal="center" vertical="center"/>
    </xf>
    <xf numFmtId="177" fontId="44" fillId="33" borderId="0" xfId="48" applyNumberFormat="1" applyFont="1" applyFill="1" applyAlignment="1">
      <alignment horizontal="center" vertical="center"/>
    </xf>
    <xf numFmtId="177" fontId="44" fillId="33" borderId="10" xfId="48" applyNumberFormat="1" applyFont="1" applyFill="1" applyBorder="1" applyAlignment="1">
      <alignment horizontal="center" vertical="center"/>
    </xf>
    <xf numFmtId="177" fontId="44" fillId="33" borderId="0" xfId="48" applyNumberFormat="1" applyFont="1" applyFill="1" applyAlignment="1">
      <alignment horizontal="right" vertical="center"/>
    </xf>
    <xf numFmtId="0" fontId="45" fillId="33" borderId="0" xfId="0" applyFont="1" applyFill="1" applyAlignment="1">
      <alignment/>
    </xf>
    <xf numFmtId="174" fontId="45" fillId="33" borderId="0" xfId="0" applyNumberFormat="1" applyFont="1" applyFill="1" applyAlignment="1">
      <alignment horizontal="center" vertical="center"/>
    </xf>
    <xf numFmtId="177" fontId="45" fillId="33" borderId="0" xfId="48" applyNumberFormat="1" applyFont="1" applyFill="1" applyAlignment="1">
      <alignment horizontal="center" vertical="center"/>
    </xf>
    <xf numFmtId="0" fontId="44" fillId="34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/>
    </xf>
    <xf numFmtId="177" fontId="44" fillId="35" borderId="10" xfId="48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right"/>
    </xf>
    <xf numFmtId="9" fontId="44" fillId="33" borderId="0" xfId="53" applyFont="1" applyFill="1" applyAlignment="1">
      <alignment horizontal="center" vertical="center"/>
    </xf>
    <xf numFmtId="178" fontId="44" fillId="33" borderId="0" xfId="53" applyNumberFormat="1" applyFont="1" applyFill="1" applyAlignment="1">
      <alignment horizontal="center" vertical="center"/>
    </xf>
    <xf numFmtId="9" fontId="45" fillId="33" borderId="0" xfId="53" applyFont="1" applyFill="1" applyAlignment="1">
      <alignment horizontal="center" vertical="center"/>
    </xf>
    <xf numFmtId="9" fontId="44" fillId="33" borderId="10" xfId="53" applyFont="1" applyFill="1" applyBorder="1" applyAlignment="1">
      <alignment horizontal="center" vertical="center"/>
    </xf>
    <xf numFmtId="9" fontId="45" fillId="33" borderId="0" xfId="0" applyNumberFormat="1" applyFont="1" applyFill="1" applyAlignment="1">
      <alignment horizontal="center" vertical="center"/>
    </xf>
    <xf numFmtId="9" fontId="44" fillId="33" borderId="10" xfId="0" applyNumberFormat="1" applyFont="1" applyFill="1" applyBorder="1" applyAlignment="1">
      <alignment horizontal="center" vertical="center"/>
    </xf>
    <xf numFmtId="178" fontId="45" fillId="33" borderId="0" xfId="53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9" fontId="44" fillId="33" borderId="0" xfId="53" applyNumberFormat="1" applyFont="1" applyFill="1" applyAlignment="1">
      <alignment/>
    </xf>
    <xf numFmtId="0" fontId="45" fillId="33" borderId="0" xfId="0" applyFont="1" applyFill="1" applyAlignment="1">
      <alignment horizontal="right" vertical="center"/>
    </xf>
    <xf numFmtId="179" fontId="44" fillId="33" borderId="0" xfId="46" applyNumberFormat="1" applyFont="1" applyFill="1" applyAlignment="1">
      <alignment/>
    </xf>
    <xf numFmtId="9" fontId="44" fillId="33" borderId="0" xfId="53" applyFont="1" applyFill="1" applyAlignment="1">
      <alignment horizontal="left"/>
    </xf>
    <xf numFmtId="0" fontId="44" fillId="33" borderId="10" xfId="0" applyFont="1" applyFill="1" applyBorder="1" applyAlignment="1">
      <alignment/>
    </xf>
    <xf numFmtId="9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33" borderId="10" xfId="46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right" vertical="center" wrapText="1"/>
    </xf>
    <xf numFmtId="0" fontId="44" fillId="33" borderId="0" xfId="0" applyFont="1" applyFill="1" applyAlignment="1">
      <alignment horizontal="right" vertical="center"/>
    </xf>
    <xf numFmtId="0" fontId="45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525"/>
          <c:w val="0.976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TABULACIÓN!$B$41</c:f>
              <c:strCache>
                <c:ptCount val="1"/>
                <c:pt idx="0">
                  <c:v>Mediana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TABULACIÓN!$C$40:$H$40</c:f>
              <c:strCache>
                <c:ptCount val="6"/>
                <c:pt idx="0">
                  <c:v>COLLAR</c:v>
                </c:pt>
                <c:pt idx="1">
                  <c:v>ARETES</c:v>
                </c:pt>
                <c:pt idx="2">
                  <c:v>PULSERAS</c:v>
                </c:pt>
                <c:pt idx="3">
                  <c:v>ANILLOS</c:v>
                </c:pt>
                <c:pt idx="4">
                  <c:v>ACC CABELLO</c:v>
                </c:pt>
                <c:pt idx="5">
                  <c:v>BOLSOS</c:v>
                </c:pt>
              </c:strCache>
            </c:strRef>
          </c:cat>
          <c:val>
            <c:numRef>
              <c:f>TABULACIÓN!$C$41:$H$41</c:f>
              <c:numCache>
                <c:ptCount val="6"/>
                <c:pt idx="0">
                  <c:v>0.225</c:v>
                </c:pt>
                <c:pt idx="1">
                  <c:v>0.2</c:v>
                </c:pt>
                <c:pt idx="2">
                  <c:v>0.15</c:v>
                </c:pt>
                <c:pt idx="3">
                  <c:v>0.1</c:v>
                </c:pt>
                <c:pt idx="4">
                  <c:v>0.15</c:v>
                </c:pt>
                <c:pt idx="5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TABULACIÓN!$B$43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TABULACIÓN!$C$40:$H$40</c:f>
              <c:strCache>
                <c:ptCount val="6"/>
                <c:pt idx="0">
                  <c:v>COLLAR</c:v>
                </c:pt>
                <c:pt idx="1">
                  <c:v>ARETES</c:v>
                </c:pt>
                <c:pt idx="2">
                  <c:v>PULSERAS</c:v>
                </c:pt>
                <c:pt idx="3">
                  <c:v>ANILLOS</c:v>
                </c:pt>
                <c:pt idx="4">
                  <c:v>ACC CABELLO</c:v>
                </c:pt>
                <c:pt idx="5">
                  <c:v>BOLSOS</c:v>
                </c:pt>
              </c:strCache>
            </c:strRef>
          </c:cat>
          <c:val>
            <c:numRef>
              <c:f>TABULACIÓN!$C$43:$H$43</c:f>
              <c:numCache>
                <c:ptCount val="6"/>
                <c:pt idx="0">
                  <c:v>0.25000000000000006</c:v>
                </c:pt>
                <c:pt idx="1">
                  <c:v>0.22846153846153852</c:v>
                </c:pt>
                <c:pt idx="2">
                  <c:v>0.16800000000000004</c:v>
                </c:pt>
                <c:pt idx="3">
                  <c:v>0.13079999999999997</c:v>
                </c:pt>
                <c:pt idx="4">
                  <c:v>0.19476190476190475</c:v>
                </c:pt>
                <c:pt idx="5">
                  <c:v>0.2</c:v>
                </c:pt>
              </c:numCache>
            </c:numRef>
          </c:val>
          <c:smooth val="0"/>
        </c:ser>
        <c:marker val="1"/>
        <c:axId val="63596070"/>
        <c:axId val="35493719"/>
      </c:lineChart>
      <c:lineChart>
        <c:grouping val="standard"/>
        <c:varyColors val="0"/>
        <c:ser>
          <c:idx val="1"/>
          <c:order val="1"/>
          <c:tx>
            <c:strRef>
              <c:f>TABULACIÓN!$B$42</c:f>
              <c:strCache>
                <c:ptCount val="1"/>
                <c:pt idx="0">
                  <c:v>No ofrece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TABULACIÓN!$C$40:$H$40</c:f>
              <c:strCache>
                <c:ptCount val="6"/>
                <c:pt idx="0">
                  <c:v>COLLAR</c:v>
                </c:pt>
                <c:pt idx="1">
                  <c:v>ARETES</c:v>
                </c:pt>
                <c:pt idx="2">
                  <c:v>PULSERAS</c:v>
                </c:pt>
                <c:pt idx="3">
                  <c:v>ANILLOS</c:v>
                </c:pt>
                <c:pt idx="4">
                  <c:v>ACC CABELLO</c:v>
                </c:pt>
                <c:pt idx="5">
                  <c:v>BOLSOS</c:v>
                </c:pt>
              </c:strCache>
            </c:strRef>
          </c:cat>
          <c:val>
            <c:numRef>
              <c:f>TABULACIÓN!$C$42:$H$42</c:f>
              <c:numCache>
                <c:ptCount val="6"/>
                <c:pt idx="0">
                  <c:v>0.037037037037037035</c:v>
                </c:pt>
                <c:pt idx="1">
                  <c:v>0.037037037037037035</c:v>
                </c:pt>
                <c:pt idx="2">
                  <c:v>0.07407407407407407</c:v>
                </c:pt>
                <c:pt idx="3">
                  <c:v>0.07407407407407407</c:v>
                </c:pt>
                <c:pt idx="4">
                  <c:v>0.2222222222222222</c:v>
                </c:pt>
                <c:pt idx="5">
                  <c:v>0.4444444444444444</c:v>
                </c:pt>
              </c:numCache>
            </c:numRef>
          </c:val>
          <c:smooth val="0"/>
        </c:ser>
        <c:marker val="1"/>
        <c:axId val="51008016"/>
        <c:axId val="56418961"/>
      </c:lineChart>
      <c:catAx>
        <c:axId val="63596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493719"/>
        <c:crosses val="autoZero"/>
        <c:auto val="1"/>
        <c:lblOffset val="100"/>
        <c:tickLblSkip val="1"/>
        <c:noMultiLvlLbl val="0"/>
      </c:catAx>
      <c:valAx>
        <c:axId val="35493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596070"/>
        <c:crossesAt val="1"/>
        <c:crossBetween val="between"/>
        <c:dispUnits/>
      </c:valAx>
      <c:catAx>
        <c:axId val="51008016"/>
        <c:scaling>
          <c:orientation val="minMax"/>
        </c:scaling>
        <c:axPos val="b"/>
        <c:delete val="1"/>
        <c:majorTickMark val="out"/>
        <c:minorTickMark val="none"/>
        <c:tickLblPos val="nextTo"/>
        <c:crossAx val="56418961"/>
        <c:crosses val="autoZero"/>
        <c:auto val="1"/>
        <c:lblOffset val="100"/>
        <c:tickLblSkip val="1"/>
        <c:noMultiLvlLbl val="0"/>
      </c:catAx>
      <c:valAx>
        <c:axId val="56418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008016"/>
        <c:crosses val="max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05"/>
          <c:w val="0.97325"/>
          <c:h val="0.9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TABULACIÓN!$AQ$5</c:f>
              <c:strCache>
                <c:ptCount val="1"/>
                <c:pt idx="0">
                  <c:v>Motivación para
cambiar proveedor</c:v>
                </c:pt>
              </c:strCache>
            </c:strRef>
          </c:tx>
          <c:spPr>
            <a:solidFill>
              <a:srgbClr val="FF0080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TABULACIÓN!$AQ$7:$AU$7</c:f>
              <c:strCache>
                <c:ptCount val="5"/>
                <c:pt idx="0">
                  <c:v>Tener variedad de artículos que comercializa</c:v>
                </c:pt>
                <c:pt idx="1">
                  <c:v>Tener mayor calidad de productos</c:v>
                </c:pt>
                <c:pt idx="2">
                  <c:v>Lograr menores costos</c:v>
                </c:pt>
                <c:pt idx="3">
                  <c:v>Negociar con proveedor de la región</c:v>
                </c:pt>
                <c:pt idx="4">
                  <c:v>Tener un proveedor que cumpla los acuerdos pactados</c:v>
                </c:pt>
              </c:strCache>
            </c:strRef>
          </c:cat>
          <c:val>
            <c:numRef>
              <c:f>TABULACIÓN!$AQ$36:$AU$36</c:f>
              <c:numCache>
                <c:ptCount val="5"/>
                <c:pt idx="0">
                  <c:v>0.18518518518518517</c:v>
                </c:pt>
                <c:pt idx="1">
                  <c:v>0.3333333333333333</c:v>
                </c:pt>
                <c:pt idx="2">
                  <c:v>0.48148148148148145</c:v>
                </c:pt>
                <c:pt idx="3">
                  <c:v>0.1111111111111111</c:v>
                </c:pt>
                <c:pt idx="4">
                  <c:v>0.07407407407407407</c:v>
                </c:pt>
              </c:numCache>
            </c:numRef>
          </c:val>
        </c:ser>
        <c:axId val="17905452"/>
        <c:axId val="26931341"/>
      </c:barChart>
      <c:catAx>
        <c:axId val="17905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931341"/>
        <c:crosses val="autoZero"/>
        <c:auto val="1"/>
        <c:lblOffset val="100"/>
        <c:tickLblSkip val="1"/>
        <c:noMultiLvlLbl val="0"/>
      </c:catAx>
      <c:valAx>
        <c:axId val="26931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9054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.0855"/>
          <c:w val="0.58275"/>
          <c:h val="0.827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80">
                  <a:alpha val="80000"/>
                </a:srgbClr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00FF">
                  <a:alpha val="70000"/>
                </a:srgbClr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TABULACIÓN!$AW$7:$AX$7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TABULACIÓN!$AW$36:$AX$36</c:f>
              <c:numCache>
                <c:ptCount val="2"/>
                <c:pt idx="0">
                  <c:v>0.25925925925925924</c:v>
                </c:pt>
                <c:pt idx="1">
                  <c:v>0.7407407407407407</c:v>
                </c:pt>
              </c:numCache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125"/>
          <c:y val="0.08125"/>
          <c:w val="0.556"/>
          <c:h val="0.789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80">
                  <a:alpha val="80000"/>
                </a:srgbClr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00FF">
                  <a:alpha val="70000"/>
                </a:srgbClr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TABULACIÓN!$BA$36:$BB$36</c:f>
              <c:numCache>
                <c:ptCount val="2"/>
                <c:pt idx="0">
                  <c:v>0.8518518518518519</c:v>
                </c:pt>
                <c:pt idx="1">
                  <c:v>0.14814814814814814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5"/>
          <c:y val="0.95275"/>
          <c:w val="0.046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5"/>
          <c:w val="0.96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TABULACIÓN!$BC$38</c:f>
              <c:strCache>
                <c:ptCount val="1"/>
                <c:pt idx="0">
                  <c:v>Edad</c:v>
                </c:pt>
              </c:strCache>
            </c:strRef>
          </c:tx>
          <c:spPr>
            <a:solidFill>
              <a:srgbClr val="FF0080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TABULACIÓN!$BB$39:$BB$41</c:f>
              <c:strCache>
                <c:ptCount val="3"/>
                <c:pt idx="0">
                  <c:v>Entre los 18 y 30 años</c:v>
                </c:pt>
                <c:pt idx="1">
                  <c:v>Entre los 31 y 40 años</c:v>
                </c:pt>
                <c:pt idx="2">
                  <c:v>Entre los 41 y 50 años</c:v>
                </c:pt>
              </c:strCache>
            </c:strRef>
          </c:cat>
          <c:val>
            <c:numRef>
              <c:f>TABULACIÓN!$BD$39:$BD$41</c:f>
              <c:numCache>
                <c:ptCount val="3"/>
                <c:pt idx="0">
                  <c:v>0.4444444444444444</c:v>
                </c:pt>
                <c:pt idx="1">
                  <c:v>0.37037037037037035</c:v>
                </c:pt>
                <c:pt idx="2">
                  <c:v>0.18518518518518517</c:v>
                </c:pt>
              </c:numCache>
            </c:numRef>
          </c:val>
        </c:ser>
        <c:axId val="41055478"/>
        <c:axId val="33954983"/>
      </c:barChart>
      <c:catAx>
        <c:axId val="41055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954983"/>
        <c:crosses val="autoZero"/>
        <c:auto val="1"/>
        <c:lblOffset val="100"/>
        <c:tickLblSkip val="1"/>
        <c:noMultiLvlLbl val="0"/>
      </c:catAx>
      <c:valAx>
        <c:axId val="339549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0554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7375"/>
          <c:w val="0.9795"/>
          <c:h val="0.9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TABULACIÓN!$J$38</c:f>
              <c:strCache>
                <c:ptCount val="1"/>
                <c:pt idx="0">
                  <c:v>Otros productos ofrecidos</c:v>
                </c:pt>
              </c:strCache>
            </c:strRef>
          </c:tx>
          <c:spPr>
            <a:solidFill>
              <a:srgbClr val="FF0080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TABULACIÓN!$J$39:$J$47</c:f>
              <c:strCache>
                <c:ptCount val="9"/>
                <c:pt idx="0">
                  <c:v>ROPA INT</c:v>
                </c:pt>
                <c:pt idx="1">
                  <c:v>ROPA EXT</c:v>
                </c:pt>
                <c:pt idx="2">
                  <c:v>ZAPATOS</c:v>
                </c:pt>
                <c:pt idx="3">
                  <c:v>GAFAS SOL</c:v>
                </c:pt>
                <c:pt idx="4">
                  <c:v>SOMBREROS</c:v>
                </c:pt>
                <c:pt idx="5">
                  <c:v>RELOJES</c:v>
                </c:pt>
                <c:pt idx="6">
                  <c:v>CINTURONES</c:v>
                </c:pt>
                <c:pt idx="7">
                  <c:v>BUFANDAS</c:v>
                </c:pt>
                <c:pt idx="8">
                  <c:v>ESTUCHES</c:v>
                </c:pt>
              </c:strCache>
            </c:strRef>
          </c:cat>
          <c:val>
            <c:numRef>
              <c:f>TABULACIÓN!$L$39:$L$47</c:f>
              <c:numCache>
                <c:ptCount val="9"/>
                <c:pt idx="0">
                  <c:v>0.11764705882352941</c:v>
                </c:pt>
                <c:pt idx="1">
                  <c:v>0.35294117647058826</c:v>
                </c:pt>
                <c:pt idx="2">
                  <c:v>0.17647058823529413</c:v>
                </c:pt>
                <c:pt idx="3">
                  <c:v>0.5294117647058824</c:v>
                </c:pt>
                <c:pt idx="4">
                  <c:v>0.17647058823529413</c:v>
                </c:pt>
                <c:pt idx="5">
                  <c:v>0.17647058823529413</c:v>
                </c:pt>
                <c:pt idx="6">
                  <c:v>0.17647058823529413</c:v>
                </c:pt>
                <c:pt idx="7">
                  <c:v>0.23529411764705882</c:v>
                </c:pt>
                <c:pt idx="8">
                  <c:v>0.23529411764705882</c:v>
                </c:pt>
              </c:numCache>
            </c:numRef>
          </c:val>
        </c:ser>
        <c:gapWidth val="182"/>
        <c:axId val="38008602"/>
        <c:axId val="6533099"/>
      </c:barChart>
      <c:catAx>
        <c:axId val="380086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33099"/>
        <c:crosses val="autoZero"/>
        <c:auto val="1"/>
        <c:lblOffset val="100"/>
        <c:tickLblSkip val="1"/>
        <c:noMultiLvlLbl val="0"/>
      </c:catAx>
      <c:valAx>
        <c:axId val="65330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008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"/>
          <c:y val="0.08275"/>
          <c:w val="0.57675"/>
          <c:h val="0.78975"/>
        </c:manualLayout>
      </c:layout>
      <c:doughnutChart>
        <c:varyColors val="1"/>
        <c:ser>
          <c:idx val="0"/>
          <c:order val="0"/>
          <c:spPr>
            <a:solidFill>
              <a:srgbClr val="FF008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80">
                  <a:alpha val="70000"/>
                </a:srgbClr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00FF">
                  <a:alpha val="80000"/>
                </a:srgbClr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TABULACIÓN!$Q$7:$R$7</c:f>
              <c:strCache>
                <c:ptCount val="2"/>
                <c:pt idx="0">
                  <c:v>SI</c:v>
                </c:pt>
                <c:pt idx="1">
                  <c:v>N0</c:v>
                </c:pt>
              </c:strCache>
            </c:strRef>
          </c:cat>
          <c:val>
            <c:numRef>
              <c:f>TABULACIÓN!$Q$36:$R$36</c:f>
              <c:numCache>
                <c:ptCount val="2"/>
                <c:pt idx="0">
                  <c:v>0.2962962962962963</c:v>
                </c:pt>
                <c:pt idx="1">
                  <c:v>0.7777777777777778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9"/>
          <c:y val="0.95425"/>
          <c:w val="0.0587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25"/>
          <c:y val="0.069"/>
          <c:w val="0.96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v>Origen MP</c:v>
          </c:tx>
          <c:spPr>
            <a:solidFill>
              <a:srgbClr val="FF0080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TABULACIÓN!$S$37:$S$39</c:f>
              <c:strCache>
                <c:ptCount val="3"/>
                <c:pt idx="0">
                  <c:v>De la región</c:v>
                </c:pt>
                <c:pt idx="1">
                  <c:v>De otra ciudad</c:v>
                </c:pt>
                <c:pt idx="2">
                  <c:v>Importado</c:v>
                </c:pt>
              </c:strCache>
            </c:strRef>
          </c:cat>
          <c:val>
            <c:numRef>
              <c:f>TABULACIÓN!$U$37:$U$39</c:f>
              <c:numCache>
                <c:ptCount val="3"/>
                <c:pt idx="0">
                  <c:v>0.875</c:v>
                </c:pt>
                <c:pt idx="1">
                  <c:v>0.125</c:v>
                </c:pt>
                <c:pt idx="2">
                  <c:v>0.125</c:v>
                </c:pt>
              </c:numCache>
            </c:numRef>
          </c:val>
        </c:ser>
        <c:axId val="58797892"/>
        <c:axId val="59418981"/>
      </c:barChart>
      <c:catAx>
        <c:axId val="58797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418981"/>
        <c:crosses val="autoZero"/>
        <c:auto val="1"/>
        <c:lblOffset val="100"/>
        <c:tickLblSkip val="1"/>
        <c:noMultiLvlLbl val="0"/>
      </c:catAx>
      <c:valAx>
        <c:axId val="594189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978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125"/>
          <c:y val="0.08125"/>
          <c:w val="0.556"/>
          <c:h val="0.789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80">
                  <a:alpha val="80000"/>
                </a:srgbClr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00FF">
                  <a:alpha val="70000"/>
                </a:srgbClr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TABULACIÓN!$W$7:$X$7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TABULACIÓN!$W$36:$X$36</c:f>
              <c:numCache>
                <c:ptCount val="2"/>
                <c:pt idx="0">
                  <c:v>0.125</c:v>
                </c:pt>
                <c:pt idx="1">
                  <c:v>0.875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75"/>
          <c:y val="0.95275"/>
          <c:w val="0.0602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05"/>
          <c:w val="0.9615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tx>
            <c:v>Origen proveedor</c:v>
          </c:tx>
          <c:spPr>
            <a:solidFill>
              <a:srgbClr val="FF0080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TABULACIÓN!$Y$7:$AB$7</c:f>
              <c:strCache>
                <c:ptCount val="4"/>
                <c:pt idx="0">
                  <c:v>De la región</c:v>
                </c:pt>
                <c:pt idx="1">
                  <c:v>Otra ciudad</c:v>
                </c:pt>
                <c:pt idx="2">
                  <c:v>Importador que comercializa a nivel nacional</c:v>
                </c:pt>
                <c:pt idx="3">
                  <c:v>Del exterior</c:v>
                </c:pt>
              </c:strCache>
            </c:strRef>
          </c:cat>
          <c:val>
            <c:numRef>
              <c:f>TABULACIÓN!$Y$36:$AB$36</c:f>
              <c:numCache>
                <c:ptCount val="4"/>
                <c:pt idx="0">
                  <c:v>0.19047619047619047</c:v>
                </c:pt>
                <c:pt idx="1">
                  <c:v>0.19047619047619047</c:v>
                </c:pt>
                <c:pt idx="2">
                  <c:v>0.5714285714285714</c:v>
                </c:pt>
                <c:pt idx="3">
                  <c:v>0.23809523809523808</c:v>
                </c:pt>
              </c:numCache>
            </c:numRef>
          </c:val>
        </c:ser>
        <c:axId val="65008782"/>
        <c:axId val="48208127"/>
      </c:barChart>
      <c:catAx>
        <c:axId val="65008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208127"/>
        <c:crosses val="autoZero"/>
        <c:auto val="1"/>
        <c:lblOffset val="100"/>
        <c:tickLblSkip val="1"/>
        <c:noMultiLvlLbl val="0"/>
      </c:catAx>
      <c:valAx>
        <c:axId val="48208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0087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"/>
          <c:w val="0.9692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v>Frecuencia</c:v>
          </c:tx>
          <c:spPr>
            <a:solidFill>
              <a:srgbClr val="FF0080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TABULACIÓN!$AE$7:$AK$7</c:f>
              <c:strCache>
                <c:ptCount val="7"/>
                <c:pt idx="0">
                  <c:v>Al menos cada semestre</c:v>
                </c:pt>
                <c:pt idx="1">
                  <c:v>Al menos cada trimestre</c:v>
                </c:pt>
                <c:pt idx="2">
                  <c:v>Al menos cada bimestre</c:v>
                </c:pt>
                <c:pt idx="3">
                  <c:v>Al menos cada mes</c:v>
                </c:pt>
                <c:pt idx="4">
                  <c:v>Al menos dos veces por mes</c:v>
                </c:pt>
                <c:pt idx="5">
                  <c:v>Cada semana</c:v>
                </c:pt>
                <c:pt idx="6">
                  <c:v>Anual</c:v>
                </c:pt>
              </c:strCache>
            </c:strRef>
          </c:cat>
          <c:val>
            <c:numRef>
              <c:f>TABULACIÓN!$AE$36:$AK$36</c:f>
              <c:numCache>
                <c:ptCount val="7"/>
                <c:pt idx="0">
                  <c:v>0.14285714285714285</c:v>
                </c:pt>
                <c:pt idx="1">
                  <c:v>0.09523809523809523</c:v>
                </c:pt>
                <c:pt idx="2">
                  <c:v>0.09523809523809523</c:v>
                </c:pt>
                <c:pt idx="3">
                  <c:v>0.42857142857142855</c:v>
                </c:pt>
                <c:pt idx="4">
                  <c:v>0.14285714285714285</c:v>
                </c:pt>
                <c:pt idx="5">
                  <c:v>0.047619047619047616</c:v>
                </c:pt>
                <c:pt idx="6">
                  <c:v>0.047619047619047616</c:v>
                </c:pt>
              </c:numCache>
            </c:numRef>
          </c:val>
        </c:ser>
        <c:axId val="31219960"/>
        <c:axId val="12544185"/>
      </c:barChart>
      <c:catAx>
        <c:axId val="31219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544185"/>
        <c:crosses val="autoZero"/>
        <c:auto val="1"/>
        <c:lblOffset val="100"/>
        <c:tickLblSkip val="1"/>
        <c:noMultiLvlLbl val="0"/>
      </c:catAx>
      <c:valAx>
        <c:axId val="12544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2199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5"/>
          <c:w val="0.9712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TABULACIÓN!$AM$38</c:f>
              <c:strCache>
                <c:ptCount val="1"/>
                <c:pt idx="0">
                  <c:v>Vlr Inversión</c:v>
                </c:pt>
              </c:strCache>
            </c:strRef>
          </c:tx>
          <c:spPr>
            <a:solidFill>
              <a:srgbClr val="FF0080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TABULACIÓN!$AM$39:$AM$45</c:f>
              <c:strCache>
                <c:ptCount val="7"/>
                <c:pt idx="0">
                  <c:v>De $100.000 a $500.000</c:v>
                </c:pt>
                <c:pt idx="1">
                  <c:v>De $500.000 a $1.000.000</c:v>
                </c:pt>
                <c:pt idx="2">
                  <c:v>De $1.000.000 a $3.000.000</c:v>
                </c:pt>
                <c:pt idx="3">
                  <c:v>De $3.000.000 a $5.000.000</c:v>
                </c:pt>
                <c:pt idx="4">
                  <c:v>De $5.000.000 a $10.000.000</c:v>
                </c:pt>
                <c:pt idx="5">
                  <c:v>Más de $10.000.000</c:v>
                </c:pt>
                <c:pt idx="6">
                  <c:v>No responde</c:v>
                </c:pt>
              </c:strCache>
            </c:strRef>
          </c:cat>
          <c:val>
            <c:numRef>
              <c:f>TABULACIÓN!$AO$39:$AO$45</c:f>
              <c:numCache>
                <c:ptCount val="7"/>
                <c:pt idx="0">
                  <c:v>0.19047619047619047</c:v>
                </c:pt>
                <c:pt idx="1">
                  <c:v>0.09523809523809523</c:v>
                </c:pt>
                <c:pt idx="2">
                  <c:v>0.19047619047619047</c:v>
                </c:pt>
                <c:pt idx="3">
                  <c:v>0.047619047619047616</c:v>
                </c:pt>
                <c:pt idx="4">
                  <c:v>0.09523809523809523</c:v>
                </c:pt>
                <c:pt idx="5">
                  <c:v>0.14285714285714285</c:v>
                </c:pt>
                <c:pt idx="6">
                  <c:v>0.23809523809523808</c:v>
                </c:pt>
              </c:numCache>
            </c:numRef>
          </c:val>
        </c:ser>
        <c:axId val="45788802"/>
        <c:axId val="9446035"/>
      </c:barChart>
      <c:catAx>
        <c:axId val="45788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446035"/>
        <c:crosses val="autoZero"/>
        <c:auto val="1"/>
        <c:lblOffset val="100"/>
        <c:tickLblSkip val="1"/>
        <c:noMultiLvlLbl val="0"/>
      </c:catAx>
      <c:valAx>
        <c:axId val="9446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7888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.0855"/>
          <c:w val="0.58275"/>
          <c:h val="0.827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80">
                  <a:alpha val="80000"/>
                </a:srgbClr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00FF">
                  <a:alpha val="70000"/>
                </a:srgbClr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TABULACIÓN!$AO$7:$AP$7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TABULACIÓN!$AO$36:$AP$36</c:f>
              <c:numCache>
                <c:ptCount val="2"/>
                <c:pt idx="0">
                  <c:v>0.7619047619047619</c:v>
                </c:pt>
                <c:pt idx="1">
                  <c:v>0.23809523809523808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1</xdr:col>
      <xdr:colOff>619125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7" sqref="K7"/>
    </sheetView>
  </sheetViews>
  <sheetFormatPr defaultColWidth="9.140625" defaultRowHeight="15"/>
  <cols>
    <col min="1" max="1" width="4.421875" style="1" customWidth="1"/>
    <col min="2" max="2" width="33.8515625" style="1" customWidth="1"/>
    <col min="3" max="3" width="10.7109375" style="9" customWidth="1"/>
    <col min="4" max="4" width="11.57421875" style="9" customWidth="1"/>
    <col min="5" max="5" width="13.28125" style="9" customWidth="1"/>
    <col min="6" max="6" width="11.140625" style="9" customWidth="1"/>
    <col min="7" max="7" width="10.57421875" style="9" customWidth="1"/>
    <col min="8" max="8" width="11.8515625" style="9" customWidth="1"/>
    <col min="9" max="9" width="5.8515625" style="9" customWidth="1"/>
    <col min="10" max="10" width="12.00390625" style="9" customWidth="1"/>
    <col min="11" max="11" width="13.421875" style="9" customWidth="1"/>
    <col min="12" max="12" width="10.7109375" style="9" customWidth="1"/>
    <col min="13" max="13" width="12.7109375" style="9" customWidth="1"/>
    <col min="14" max="14" width="14.00390625" style="9" customWidth="1"/>
    <col min="15" max="15" width="10.7109375" style="9" customWidth="1"/>
    <col min="16" max="16" width="44.57421875" style="1" customWidth="1"/>
    <col min="17" max="17" width="6.8515625" style="9" customWidth="1"/>
    <col min="18" max="18" width="6.7109375" style="9" customWidth="1"/>
    <col min="19" max="19" width="14.421875" style="1" customWidth="1"/>
    <col min="20" max="20" width="14.8515625" style="1" customWidth="1"/>
    <col min="21" max="21" width="11.8515625" style="1" customWidth="1"/>
    <col min="22" max="22" width="25.421875" style="1" customWidth="1"/>
    <col min="23" max="24" width="6.140625" style="9" customWidth="1"/>
    <col min="25" max="28" width="12.7109375" style="9" customWidth="1"/>
    <col min="29" max="29" width="29.421875" style="1" customWidth="1"/>
    <col min="30" max="30" width="9.140625" style="9" customWidth="1"/>
    <col min="31" max="37" width="15.140625" style="9" customWidth="1"/>
    <col min="38" max="38" width="9.140625" style="1" customWidth="1"/>
    <col min="39" max="39" width="19.8515625" style="12" customWidth="1"/>
    <col min="40" max="40" width="6.140625" style="1" customWidth="1"/>
    <col min="41" max="42" width="6.140625" style="9" customWidth="1"/>
    <col min="43" max="50" width="6.00390625" style="9" customWidth="1"/>
    <col min="51" max="51" width="30.140625" style="1" customWidth="1"/>
    <col min="52" max="52" width="14.00390625" style="1" customWidth="1"/>
    <col min="53" max="54" width="6.28125" style="9" customWidth="1"/>
    <col min="55" max="55" width="9.140625" style="9" customWidth="1"/>
    <col min="56" max="56" width="31.00390625" style="1" customWidth="1"/>
    <col min="57" max="16384" width="9.140625" style="1" customWidth="1"/>
  </cols>
  <sheetData>
    <row r="1" spans="1:21" ht="13.5">
      <c r="A1" s="39"/>
      <c r="B1" s="39"/>
      <c r="C1" s="40" t="s">
        <v>14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3.5">
      <c r="A2" s="39"/>
      <c r="B2" s="3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3.5">
      <c r="A3" s="39"/>
      <c r="B3" s="39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3.5">
      <c r="A4" s="39"/>
      <c r="B4" s="39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43:48" ht="13.5">
      <c r="AQ5" s="43" t="s">
        <v>162</v>
      </c>
      <c r="AR5" s="44"/>
      <c r="AS5" s="44"/>
      <c r="AT5" s="44"/>
      <c r="AU5" s="44"/>
      <c r="AV5" s="44"/>
    </row>
    <row r="6" spans="1:56" s="2" customFormat="1" ht="13.5">
      <c r="A6" s="42" t="s">
        <v>0</v>
      </c>
      <c r="B6" s="3" t="s">
        <v>2</v>
      </c>
      <c r="C6" s="42">
        <v>2</v>
      </c>
      <c r="D6" s="42"/>
      <c r="E6" s="42"/>
      <c r="F6" s="42"/>
      <c r="G6" s="42"/>
      <c r="H6" s="42"/>
      <c r="I6" s="42"/>
      <c r="J6" s="42">
        <v>3</v>
      </c>
      <c r="K6" s="42"/>
      <c r="L6" s="42"/>
      <c r="M6" s="42"/>
      <c r="N6" s="42"/>
      <c r="O6" s="42"/>
      <c r="P6" s="42"/>
      <c r="Q6" s="42">
        <v>4</v>
      </c>
      <c r="R6" s="42"/>
      <c r="S6" s="42">
        <v>5</v>
      </c>
      <c r="T6" s="42"/>
      <c r="U6" s="42"/>
      <c r="V6" s="42"/>
      <c r="W6" s="42">
        <v>6</v>
      </c>
      <c r="X6" s="42"/>
      <c r="Y6" s="42">
        <v>7</v>
      </c>
      <c r="Z6" s="42"/>
      <c r="AA6" s="42"/>
      <c r="AB6" s="42"/>
      <c r="AC6" s="42"/>
      <c r="AD6" s="5">
        <v>8</v>
      </c>
      <c r="AE6" s="42">
        <v>9</v>
      </c>
      <c r="AF6" s="42"/>
      <c r="AG6" s="42"/>
      <c r="AH6" s="42"/>
      <c r="AI6" s="42"/>
      <c r="AJ6" s="42"/>
      <c r="AK6" s="42"/>
      <c r="AL6" s="42"/>
      <c r="AM6" s="42">
        <v>10</v>
      </c>
      <c r="AN6" s="42"/>
      <c r="AO6" s="42">
        <v>11</v>
      </c>
      <c r="AP6" s="42"/>
      <c r="AQ6" s="42">
        <v>12</v>
      </c>
      <c r="AR6" s="42"/>
      <c r="AS6" s="42"/>
      <c r="AT6" s="42"/>
      <c r="AU6" s="42"/>
      <c r="AV6" s="42"/>
      <c r="AW6" s="42">
        <v>13</v>
      </c>
      <c r="AX6" s="42"/>
      <c r="AY6" s="42">
        <v>14</v>
      </c>
      <c r="AZ6" s="42"/>
      <c r="BA6" s="42" t="s">
        <v>11</v>
      </c>
      <c r="BB6" s="42"/>
      <c r="BC6" s="42" t="s">
        <v>12</v>
      </c>
      <c r="BD6" s="45" t="s">
        <v>13</v>
      </c>
    </row>
    <row r="7" spans="1:56" s="2" customFormat="1" ht="13.5">
      <c r="A7" s="42"/>
      <c r="B7" s="3" t="s">
        <v>3</v>
      </c>
      <c r="C7" s="5" t="s">
        <v>108</v>
      </c>
      <c r="D7" s="5" t="s">
        <v>109</v>
      </c>
      <c r="E7" s="5" t="s">
        <v>110</v>
      </c>
      <c r="F7" s="5" t="s">
        <v>111</v>
      </c>
      <c r="G7" s="5" t="s">
        <v>112</v>
      </c>
      <c r="H7" s="5" t="s">
        <v>113</v>
      </c>
      <c r="I7" s="5" t="s">
        <v>1</v>
      </c>
      <c r="J7" s="5" t="s">
        <v>114</v>
      </c>
      <c r="K7" s="5" t="s">
        <v>115</v>
      </c>
      <c r="L7" s="5" t="s">
        <v>116</v>
      </c>
      <c r="M7" s="5" t="s">
        <v>117</v>
      </c>
      <c r="N7" s="5" t="s">
        <v>118</v>
      </c>
      <c r="O7" s="5" t="s">
        <v>119</v>
      </c>
      <c r="P7" s="3" t="s">
        <v>4</v>
      </c>
      <c r="Q7" s="5" t="s">
        <v>120</v>
      </c>
      <c r="R7" s="5" t="s">
        <v>121</v>
      </c>
      <c r="S7" s="3" t="s">
        <v>122</v>
      </c>
      <c r="T7" s="3" t="s">
        <v>123</v>
      </c>
      <c r="U7" s="3" t="s">
        <v>124</v>
      </c>
      <c r="V7" s="3" t="s">
        <v>5</v>
      </c>
      <c r="W7" s="5" t="s">
        <v>120</v>
      </c>
      <c r="X7" s="5" t="s">
        <v>125</v>
      </c>
      <c r="Y7" s="5" t="s">
        <v>122</v>
      </c>
      <c r="Z7" s="5" t="s">
        <v>126</v>
      </c>
      <c r="AA7" s="5" t="s">
        <v>127</v>
      </c>
      <c r="AB7" s="5" t="s">
        <v>128</v>
      </c>
      <c r="AC7" s="3" t="s">
        <v>6</v>
      </c>
      <c r="AD7" s="5" t="s">
        <v>7</v>
      </c>
      <c r="AE7" s="5" t="s">
        <v>129</v>
      </c>
      <c r="AF7" s="5" t="s">
        <v>130</v>
      </c>
      <c r="AG7" s="5" t="s">
        <v>131</v>
      </c>
      <c r="AH7" s="5" t="s">
        <v>132</v>
      </c>
      <c r="AI7" s="5" t="s">
        <v>133</v>
      </c>
      <c r="AJ7" s="5" t="s">
        <v>134</v>
      </c>
      <c r="AK7" s="5" t="s">
        <v>153</v>
      </c>
      <c r="AL7" s="3" t="s">
        <v>4</v>
      </c>
      <c r="AM7" s="11" t="s">
        <v>136</v>
      </c>
      <c r="AN7" s="3" t="s">
        <v>65</v>
      </c>
      <c r="AO7" s="5" t="s">
        <v>120</v>
      </c>
      <c r="AP7" s="5" t="s">
        <v>125</v>
      </c>
      <c r="AQ7" s="5" t="s">
        <v>137</v>
      </c>
      <c r="AR7" s="5" t="s">
        <v>138</v>
      </c>
      <c r="AS7" s="5" t="s">
        <v>139</v>
      </c>
      <c r="AT7" s="5" t="s">
        <v>140</v>
      </c>
      <c r="AU7" s="5" t="s">
        <v>141</v>
      </c>
      <c r="AV7" s="5" t="s">
        <v>135</v>
      </c>
      <c r="AW7" s="5" t="s">
        <v>120</v>
      </c>
      <c r="AX7" s="5" t="s">
        <v>125</v>
      </c>
      <c r="AY7" s="3" t="s">
        <v>2</v>
      </c>
      <c r="AZ7" s="3" t="s">
        <v>8</v>
      </c>
      <c r="BA7" s="5" t="s">
        <v>9</v>
      </c>
      <c r="BB7" s="5" t="s">
        <v>10</v>
      </c>
      <c r="BC7" s="42"/>
      <c r="BD7" s="45"/>
    </row>
    <row r="8" spans="1:56" ht="13.5">
      <c r="A8" s="4">
        <v>1</v>
      </c>
      <c r="B8" s="4" t="s">
        <v>15</v>
      </c>
      <c r="C8" s="26">
        <v>0.15</v>
      </c>
      <c r="D8" s="28">
        <v>0.3</v>
      </c>
      <c r="E8" s="28">
        <v>0.2</v>
      </c>
      <c r="F8" s="28">
        <v>0.05</v>
      </c>
      <c r="G8" s="28">
        <v>0.2</v>
      </c>
      <c r="H8" s="28">
        <v>0.1</v>
      </c>
      <c r="I8" s="26">
        <f aca="true" t="shared" si="0" ref="I8:I34">SUM(C8:H8)</f>
        <v>0.9999999999999999</v>
      </c>
      <c r="J8" s="10"/>
      <c r="K8" s="10"/>
      <c r="L8" s="10"/>
      <c r="M8" s="10">
        <v>1</v>
      </c>
      <c r="N8" s="10">
        <v>1</v>
      </c>
      <c r="O8" s="10">
        <v>1</v>
      </c>
      <c r="P8" s="18" t="s">
        <v>16</v>
      </c>
      <c r="Q8" s="10"/>
      <c r="R8" s="10">
        <v>1</v>
      </c>
      <c r="S8" s="4"/>
      <c r="T8" s="4"/>
      <c r="U8" s="4"/>
      <c r="V8" s="4"/>
      <c r="W8" s="10"/>
      <c r="X8" s="10"/>
      <c r="Y8" s="10">
        <v>1</v>
      </c>
      <c r="Z8" s="10"/>
      <c r="AA8" s="10"/>
      <c r="AB8" s="10"/>
      <c r="AC8" s="4"/>
      <c r="AD8" s="10">
        <v>15</v>
      </c>
      <c r="AE8" s="10"/>
      <c r="AF8" s="10"/>
      <c r="AG8" s="10"/>
      <c r="AH8" s="10"/>
      <c r="AI8" s="10"/>
      <c r="AJ8" s="10">
        <v>1</v>
      </c>
      <c r="AK8" s="10"/>
      <c r="AL8" s="4"/>
      <c r="AM8" s="13"/>
      <c r="AN8" s="10">
        <v>1</v>
      </c>
      <c r="AO8" s="10">
        <v>1</v>
      </c>
      <c r="AP8" s="10"/>
      <c r="AQ8" s="10"/>
      <c r="AR8" s="10">
        <v>1</v>
      </c>
      <c r="AS8" s="10"/>
      <c r="AT8" s="10"/>
      <c r="AU8" s="10"/>
      <c r="AV8" s="10"/>
      <c r="AW8" s="10"/>
      <c r="AX8" s="10">
        <v>1</v>
      </c>
      <c r="AY8" s="4" t="s">
        <v>17</v>
      </c>
      <c r="AZ8" s="4">
        <v>6421134</v>
      </c>
      <c r="BA8" s="10">
        <v>1</v>
      </c>
      <c r="BB8" s="10"/>
      <c r="BC8" s="10">
        <v>30</v>
      </c>
      <c r="BD8" s="4" t="s">
        <v>18</v>
      </c>
    </row>
    <row r="9" spans="1:56" ht="13.5">
      <c r="A9" s="4">
        <v>2</v>
      </c>
      <c r="B9" s="4" t="s">
        <v>19</v>
      </c>
      <c r="C9" s="26">
        <v>0.3</v>
      </c>
      <c r="D9" s="28">
        <v>0.2</v>
      </c>
      <c r="E9" s="28">
        <v>0.2</v>
      </c>
      <c r="F9" s="28">
        <v>0.2</v>
      </c>
      <c r="G9" s="28">
        <v>0.1</v>
      </c>
      <c r="H9" s="10"/>
      <c r="I9" s="26">
        <f t="shared" si="0"/>
        <v>0.9999999999999999</v>
      </c>
      <c r="J9" s="10"/>
      <c r="K9" s="10"/>
      <c r="L9" s="10"/>
      <c r="M9" s="10"/>
      <c r="N9" s="10"/>
      <c r="O9" s="10"/>
      <c r="P9" s="4"/>
      <c r="Q9" s="10"/>
      <c r="R9" s="10">
        <v>1</v>
      </c>
      <c r="S9" s="4"/>
      <c r="T9" s="4"/>
      <c r="U9" s="4"/>
      <c r="V9" s="4"/>
      <c r="W9" s="10"/>
      <c r="X9" s="10"/>
      <c r="Y9" s="10"/>
      <c r="Z9" s="10"/>
      <c r="AA9" s="10">
        <v>1</v>
      </c>
      <c r="AB9" s="10"/>
      <c r="AC9" s="4"/>
      <c r="AD9" s="10">
        <v>6</v>
      </c>
      <c r="AE9" s="10"/>
      <c r="AF9" s="10"/>
      <c r="AG9" s="10"/>
      <c r="AH9" s="10"/>
      <c r="AI9" s="10">
        <v>1</v>
      </c>
      <c r="AJ9" s="10"/>
      <c r="AK9" s="10"/>
      <c r="AL9" s="4"/>
      <c r="AM9" s="13"/>
      <c r="AN9" s="10">
        <v>1</v>
      </c>
      <c r="AO9" s="10">
        <v>1</v>
      </c>
      <c r="AP9" s="10"/>
      <c r="AQ9" s="10">
        <v>1</v>
      </c>
      <c r="AR9" s="10"/>
      <c r="AS9" s="10">
        <v>1</v>
      </c>
      <c r="AT9" s="10"/>
      <c r="AU9" s="10"/>
      <c r="AV9" s="10"/>
      <c r="AW9" s="10"/>
      <c r="AX9" s="10">
        <v>1</v>
      </c>
      <c r="AY9" s="4" t="s">
        <v>20</v>
      </c>
      <c r="AZ9" s="4">
        <v>6706192</v>
      </c>
      <c r="BA9" s="10"/>
      <c r="BB9" s="10">
        <v>1</v>
      </c>
      <c r="BC9" s="10">
        <v>22</v>
      </c>
      <c r="BD9" s="4" t="s">
        <v>21</v>
      </c>
    </row>
    <row r="10" spans="1:56" ht="13.5">
      <c r="A10" s="4">
        <v>3</v>
      </c>
      <c r="B10" s="4" t="s">
        <v>22</v>
      </c>
      <c r="C10" s="26">
        <v>0.2</v>
      </c>
      <c r="D10" s="28">
        <v>0.2</v>
      </c>
      <c r="E10" s="28">
        <v>0.2</v>
      </c>
      <c r="F10" s="28">
        <v>0.2</v>
      </c>
      <c r="G10" s="10"/>
      <c r="H10" s="28">
        <v>0.2</v>
      </c>
      <c r="I10" s="26">
        <f t="shared" si="0"/>
        <v>1</v>
      </c>
      <c r="J10" s="10"/>
      <c r="K10" s="10"/>
      <c r="L10" s="10"/>
      <c r="M10" s="10"/>
      <c r="N10" s="10"/>
      <c r="O10" s="10"/>
      <c r="P10" s="4"/>
      <c r="Q10" s="10"/>
      <c r="R10" s="10">
        <v>1</v>
      </c>
      <c r="S10" s="4"/>
      <c r="T10" s="4"/>
      <c r="U10" s="4"/>
      <c r="V10" s="4"/>
      <c r="W10" s="10"/>
      <c r="X10" s="10"/>
      <c r="Y10" s="10">
        <v>1</v>
      </c>
      <c r="Z10" s="10"/>
      <c r="AA10" s="10"/>
      <c r="AB10" s="10"/>
      <c r="AC10" s="4"/>
      <c r="AD10" s="10"/>
      <c r="AE10" s="10"/>
      <c r="AF10" s="10"/>
      <c r="AG10" s="10"/>
      <c r="AH10" s="10">
        <v>1</v>
      </c>
      <c r="AI10" s="10"/>
      <c r="AJ10" s="10"/>
      <c r="AL10" s="4"/>
      <c r="AM10" s="13">
        <v>1500000</v>
      </c>
      <c r="AN10" s="4"/>
      <c r="AO10" s="10">
        <v>1</v>
      </c>
      <c r="AP10" s="10"/>
      <c r="AQ10" s="10"/>
      <c r="AR10" s="10">
        <v>1</v>
      </c>
      <c r="AS10" s="10">
        <v>1</v>
      </c>
      <c r="AT10" s="10"/>
      <c r="AU10" s="10"/>
      <c r="AV10" s="10"/>
      <c r="AW10" s="10"/>
      <c r="AX10" s="10">
        <v>1</v>
      </c>
      <c r="AY10" s="4" t="s">
        <v>23</v>
      </c>
      <c r="AZ10" s="4">
        <v>6522755</v>
      </c>
      <c r="BA10" s="10">
        <v>1</v>
      </c>
      <c r="BB10" s="10"/>
      <c r="BC10" s="10">
        <v>40</v>
      </c>
      <c r="BD10" s="4" t="s">
        <v>24</v>
      </c>
    </row>
    <row r="11" spans="1:56" ht="13.5">
      <c r="A11" s="4">
        <v>4</v>
      </c>
      <c r="B11" s="4" t="s">
        <v>25</v>
      </c>
      <c r="C11" s="26">
        <v>0.3</v>
      </c>
      <c r="D11" s="28">
        <v>0.2</v>
      </c>
      <c r="E11" s="28">
        <v>0.15</v>
      </c>
      <c r="F11" s="28">
        <v>0.1</v>
      </c>
      <c r="G11" s="28">
        <v>0.2</v>
      </c>
      <c r="H11" s="28">
        <v>0.05</v>
      </c>
      <c r="I11" s="26">
        <f t="shared" si="0"/>
        <v>1</v>
      </c>
      <c r="J11" s="10"/>
      <c r="K11" s="10"/>
      <c r="L11" s="10"/>
      <c r="M11" s="10"/>
      <c r="N11" s="10"/>
      <c r="O11" s="10">
        <v>1</v>
      </c>
      <c r="P11" s="4" t="s">
        <v>26</v>
      </c>
      <c r="Q11" s="10"/>
      <c r="R11" s="10">
        <v>1</v>
      </c>
      <c r="S11" s="4"/>
      <c r="T11" s="4"/>
      <c r="U11" s="4"/>
      <c r="V11" s="4"/>
      <c r="W11" s="10"/>
      <c r="X11" s="10"/>
      <c r="Y11" s="10"/>
      <c r="Z11" s="10"/>
      <c r="AA11" s="10">
        <v>1</v>
      </c>
      <c r="AB11" s="10"/>
      <c r="AC11" s="4"/>
      <c r="AD11" s="10">
        <v>30</v>
      </c>
      <c r="AE11" s="10"/>
      <c r="AF11" s="10"/>
      <c r="AG11" s="10"/>
      <c r="AH11" s="10">
        <v>1</v>
      </c>
      <c r="AI11" s="10"/>
      <c r="AJ11" s="10"/>
      <c r="AK11" s="10"/>
      <c r="AL11" s="4"/>
      <c r="AM11" s="13">
        <v>45000000</v>
      </c>
      <c r="AN11" s="4"/>
      <c r="AO11" s="10"/>
      <c r="AP11" s="10">
        <v>1</v>
      </c>
      <c r="AQ11" s="10"/>
      <c r="AR11" s="10"/>
      <c r="AS11" s="10"/>
      <c r="AT11" s="10"/>
      <c r="AU11" s="10"/>
      <c r="AV11" s="10"/>
      <c r="AW11" s="10"/>
      <c r="AX11" s="10">
        <v>1</v>
      </c>
      <c r="AY11" s="4" t="s">
        <v>27</v>
      </c>
      <c r="AZ11" s="4">
        <v>6804092</v>
      </c>
      <c r="BA11" s="10">
        <v>1</v>
      </c>
      <c r="BB11" s="10"/>
      <c r="BC11" s="10">
        <v>38</v>
      </c>
      <c r="BD11" s="4" t="s">
        <v>28</v>
      </c>
    </row>
    <row r="12" spans="1:56" ht="13.5">
      <c r="A12" s="4">
        <v>5</v>
      </c>
      <c r="B12" s="4" t="s">
        <v>29</v>
      </c>
      <c r="C12" s="26">
        <v>0.3</v>
      </c>
      <c r="D12" s="28">
        <v>0.05</v>
      </c>
      <c r="E12" s="28">
        <v>0.1</v>
      </c>
      <c r="F12" s="28">
        <v>0.5</v>
      </c>
      <c r="G12" s="28">
        <v>0.05</v>
      </c>
      <c r="H12" s="10"/>
      <c r="I12" s="26">
        <f t="shared" si="0"/>
        <v>1</v>
      </c>
      <c r="J12" s="10"/>
      <c r="K12" s="10"/>
      <c r="L12" s="10"/>
      <c r="M12" s="10"/>
      <c r="N12" s="10"/>
      <c r="O12" s="10"/>
      <c r="P12" s="4"/>
      <c r="Q12" s="10"/>
      <c r="R12" s="10">
        <v>1</v>
      </c>
      <c r="S12" s="4"/>
      <c r="T12" s="4"/>
      <c r="U12" s="4"/>
      <c r="V12" s="4"/>
      <c r="W12" s="10"/>
      <c r="X12" s="10"/>
      <c r="Y12" s="10"/>
      <c r="Z12" s="10"/>
      <c r="AA12" s="10">
        <v>1</v>
      </c>
      <c r="AB12" s="10">
        <v>1</v>
      </c>
      <c r="AC12" s="4" t="s">
        <v>30</v>
      </c>
      <c r="AD12" s="10">
        <v>4</v>
      </c>
      <c r="AE12" s="10"/>
      <c r="AF12" s="10"/>
      <c r="AG12" s="10"/>
      <c r="AH12" s="10">
        <v>1</v>
      </c>
      <c r="AI12" s="10"/>
      <c r="AJ12" s="10"/>
      <c r="AK12" s="10"/>
      <c r="AL12" s="4"/>
      <c r="AM12" s="13"/>
      <c r="AN12" s="10">
        <v>1</v>
      </c>
      <c r="AO12" s="10">
        <v>1</v>
      </c>
      <c r="AP12" s="10"/>
      <c r="AQ12" s="10">
        <v>1</v>
      </c>
      <c r="AR12" s="10">
        <v>1</v>
      </c>
      <c r="AS12" s="10">
        <v>1</v>
      </c>
      <c r="AT12" s="10">
        <v>1</v>
      </c>
      <c r="AU12" s="10"/>
      <c r="AV12" s="10"/>
      <c r="AW12" s="10"/>
      <c r="AX12" s="10">
        <v>1</v>
      </c>
      <c r="AY12" s="4" t="s">
        <v>31</v>
      </c>
      <c r="AZ12" s="4">
        <v>3155375952</v>
      </c>
      <c r="BA12" s="10">
        <v>1</v>
      </c>
      <c r="BB12" s="10"/>
      <c r="BC12" s="10">
        <v>35</v>
      </c>
      <c r="BD12" s="4" t="s">
        <v>32</v>
      </c>
    </row>
    <row r="13" spans="1:56" ht="13.5">
      <c r="A13" s="4">
        <v>6</v>
      </c>
      <c r="B13" s="4" t="s">
        <v>45</v>
      </c>
      <c r="C13" s="26">
        <v>0.1</v>
      </c>
      <c r="D13" s="28">
        <v>0.04</v>
      </c>
      <c r="E13" s="28">
        <v>0.2</v>
      </c>
      <c r="F13" s="28">
        <v>0.12</v>
      </c>
      <c r="G13" s="28">
        <v>0.54</v>
      </c>
      <c r="H13" s="10"/>
      <c r="I13" s="26">
        <f t="shared" si="0"/>
        <v>1</v>
      </c>
      <c r="J13" s="10"/>
      <c r="K13" s="10"/>
      <c r="L13" s="10"/>
      <c r="M13" s="10"/>
      <c r="N13" s="10"/>
      <c r="O13" s="10">
        <v>1</v>
      </c>
      <c r="P13" s="4" t="s">
        <v>46</v>
      </c>
      <c r="Q13" s="10">
        <v>1</v>
      </c>
      <c r="R13" s="10"/>
      <c r="S13" s="4"/>
      <c r="T13" s="4"/>
      <c r="U13" s="10">
        <v>1</v>
      </c>
      <c r="V13" s="4" t="s">
        <v>30</v>
      </c>
      <c r="W13" s="10"/>
      <c r="X13" s="10">
        <v>1</v>
      </c>
      <c r="Y13" s="19"/>
      <c r="Z13" s="19"/>
      <c r="AA13" s="19"/>
      <c r="AB13" s="19"/>
      <c r="AC13" s="20"/>
      <c r="AD13" s="19"/>
      <c r="AE13" s="19"/>
      <c r="AF13" s="19"/>
      <c r="AG13" s="19"/>
      <c r="AH13" s="19"/>
      <c r="AI13" s="19"/>
      <c r="AJ13" s="19"/>
      <c r="AK13" s="19"/>
      <c r="AL13" s="20"/>
      <c r="AM13" s="21"/>
      <c r="AN13" s="20"/>
      <c r="AO13" s="19"/>
      <c r="AP13" s="19"/>
      <c r="AQ13" s="19"/>
      <c r="AR13" s="19"/>
      <c r="AS13" s="19"/>
      <c r="AT13" s="19"/>
      <c r="AU13" s="19"/>
      <c r="AV13" s="19"/>
      <c r="AW13" s="10"/>
      <c r="AX13" s="10">
        <v>1</v>
      </c>
      <c r="AY13" s="4" t="s">
        <v>47</v>
      </c>
      <c r="AZ13" s="4">
        <v>6706707</v>
      </c>
      <c r="BA13" s="10">
        <v>1</v>
      </c>
      <c r="BB13" s="10"/>
      <c r="BC13" s="10">
        <v>26</v>
      </c>
      <c r="BD13" s="4" t="s">
        <v>48</v>
      </c>
    </row>
    <row r="14" spans="1:56" ht="13.5">
      <c r="A14" s="4">
        <v>7</v>
      </c>
      <c r="B14" s="4" t="s">
        <v>36</v>
      </c>
      <c r="C14" s="26">
        <v>0.2</v>
      </c>
      <c r="D14" s="28">
        <v>0.1</v>
      </c>
      <c r="E14" s="28">
        <v>0.2</v>
      </c>
      <c r="F14" s="28">
        <v>0.2</v>
      </c>
      <c r="G14" s="28">
        <v>0.3</v>
      </c>
      <c r="H14" s="10"/>
      <c r="I14" s="26">
        <f t="shared" si="0"/>
        <v>1</v>
      </c>
      <c r="J14" s="10"/>
      <c r="K14" s="10"/>
      <c r="L14" s="10"/>
      <c r="M14" s="10"/>
      <c r="N14" s="10"/>
      <c r="O14" s="10">
        <v>1</v>
      </c>
      <c r="P14" s="18" t="s">
        <v>37</v>
      </c>
      <c r="Q14" s="10"/>
      <c r="R14" s="10">
        <v>1</v>
      </c>
      <c r="S14" s="4"/>
      <c r="T14" s="4"/>
      <c r="U14" s="4"/>
      <c r="V14" s="4"/>
      <c r="W14" s="10"/>
      <c r="X14" s="10"/>
      <c r="Y14" s="10">
        <v>1</v>
      </c>
      <c r="Z14" s="10"/>
      <c r="AA14" s="10"/>
      <c r="AB14" s="10"/>
      <c r="AC14" s="4"/>
      <c r="AD14" s="10">
        <v>10</v>
      </c>
      <c r="AE14" s="10"/>
      <c r="AF14" s="10"/>
      <c r="AG14" s="10"/>
      <c r="AH14" s="10"/>
      <c r="AI14" s="10"/>
      <c r="AJ14" s="10"/>
      <c r="AK14" s="10">
        <v>1</v>
      </c>
      <c r="AL14" s="4" t="s">
        <v>38</v>
      </c>
      <c r="AM14" s="13">
        <v>500000</v>
      </c>
      <c r="AN14" s="4"/>
      <c r="AO14" s="10">
        <v>1</v>
      </c>
      <c r="AP14" s="10"/>
      <c r="AQ14" s="10"/>
      <c r="AR14" s="10">
        <v>1</v>
      </c>
      <c r="AS14" s="10">
        <v>1</v>
      </c>
      <c r="AT14" s="10">
        <v>1</v>
      </c>
      <c r="AU14" s="10">
        <v>1</v>
      </c>
      <c r="AV14" s="10"/>
      <c r="AW14" s="10"/>
      <c r="AX14" s="10">
        <v>1</v>
      </c>
      <c r="AY14" s="4" t="s">
        <v>39</v>
      </c>
      <c r="AZ14" s="4">
        <v>3175029041</v>
      </c>
      <c r="BA14" s="10">
        <v>1</v>
      </c>
      <c r="BB14" s="10"/>
      <c r="BC14" s="10">
        <v>52</v>
      </c>
      <c r="BD14" s="4" t="s">
        <v>40</v>
      </c>
    </row>
    <row r="15" spans="1:56" ht="13.5">
      <c r="A15" s="4">
        <v>8</v>
      </c>
      <c r="B15" s="4" t="s">
        <v>41</v>
      </c>
      <c r="C15" s="26">
        <v>0.1</v>
      </c>
      <c r="D15" s="28">
        <v>0.6</v>
      </c>
      <c r="E15" s="28">
        <v>0.05</v>
      </c>
      <c r="F15" s="28">
        <v>0.05</v>
      </c>
      <c r="G15" s="28">
        <v>0.2</v>
      </c>
      <c r="H15" s="10"/>
      <c r="I15" s="26">
        <f t="shared" si="0"/>
        <v>1</v>
      </c>
      <c r="J15" s="10"/>
      <c r="K15" s="10"/>
      <c r="L15" s="10"/>
      <c r="M15" s="10"/>
      <c r="N15" s="10"/>
      <c r="O15" s="10"/>
      <c r="P15" s="4"/>
      <c r="Q15" s="10"/>
      <c r="R15" s="10">
        <v>1</v>
      </c>
      <c r="S15" s="4"/>
      <c r="T15" s="4"/>
      <c r="U15" s="4"/>
      <c r="V15" s="4"/>
      <c r="W15" s="10"/>
      <c r="X15" s="10"/>
      <c r="Y15" s="10"/>
      <c r="Z15" s="10"/>
      <c r="AA15" s="10">
        <v>1</v>
      </c>
      <c r="AB15" s="10"/>
      <c r="AC15" s="4"/>
      <c r="AD15" s="10">
        <v>10</v>
      </c>
      <c r="AE15" s="10">
        <v>1</v>
      </c>
      <c r="AF15" s="10"/>
      <c r="AG15" s="10"/>
      <c r="AH15" s="10"/>
      <c r="AI15" s="10"/>
      <c r="AJ15" s="10"/>
      <c r="AK15" s="10"/>
      <c r="AL15" s="4"/>
      <c r="AM15" s="13">
        <v>12000000</v>
      </c>
      <c r="AN15" s="4"/>
      <c r="AO15" s="10">
        <v>1</v>
      </c>
      <c r="AP15" s="10"/>
      <c r="AQ15" s="10"/>
      <c r="AR15" s="10"/>
      <c r="AS15" s="10">
        <v>1</v>
      </c>
      <c r="AT15" s="10"/>
      <c r="AU15" s="10"/>
      <c r="AV15" s="10"/>
      <c r="AW15" s="10"/>
      <c r="AX15" s="10">
        <v>1</v>
      </c>
      <c r="AY15" s="4" t="s">
        <v>42</v>
      </c>
      <c r="AZ15" s="4">
        <v>3114455504</v>
      </c>
      <c r="BA15" s="10">
        <v>1</v>
      </c>
      <c r="BB15" s="10"/>
      <c r="BC15" s="10">
        <v>26</v>
      </c>
      <c r="BD15" s="4" t="s">
        <v>43</v>
      </c>
    </row>
    <row r="16" spans="1:56" ht="13.5">
      <c r="A16" s="4">
        <v>9</v>
      </c>
      <c r="B16" s="4" t="s">
        <v>44</v>
      </c>
      <c r="C16" s="26">
        <v>0.15</v>
      </c>
      <c r="D16" s="28">
        <v>0.2</v>
      </c>
      <c r="E16" s="28">
        <v>0.3</v>
      </c>
      <c r="F16" s="28">
        <v>0.3</v>
      </c>
      <c r="G16" s="28">
        <v>0.05</v>
      </c>
      <c r="H16" s="10"/>
      <c r="I16" s="26">
        <f t="shared" si="0"/>
        <v>1</v>
      </c>
      <c r="J16" s="10"/>
      <c r="K16" s="10"/>
      <c r="L16" s="10"/>
      <c r="M16" s="10"/>
      <c r="N16" s="10"/>
      <c r="O16" s="10"/>
      <c r="P16" s="4"/>
      <c r="Q16" s="10">
        <v>1</v>
      </c>
      <c r="R16" s="10"/>
      <c r="S16" s="10">
        <v>1</v>
      </c>
      <c r="T16" s="4"/>
      <c r="U16" s="4"/>
      <c r="V16" s="4"/>
      <c r="W16" s="10"/>
      <c r="X16" s="10">
        <v>1</v>
      </c>
      <c r="Y16" s="19"/>
      <c r="Z16" s="19"/>
      <c r="AA16" s="19"/>
      <c r="AB16" s="19"/>
      <c r="AC16" s="20"/>
      <c r="AD16" s="19"/>
      <c r="AE16" s="19"/>
      <c r="AF16" s="19"/>
      <c r="AG16" s="19"/>
      <c r="AH16" s="19"/>
      <c r="AI16" s="19"/>
      <c r="AJ16" s="19"/>
      <c r="AK16" s="19"/>
      <c r="AL16" s="20"/>
      <c r="AM16" s="21"/>
      <c r="AN16" s="20"/>
      <c r="AO16" s="19"/>
      <c r="AP16" s="19"/>
      <c r="AQ16" s="19"/>
      <c r="AR16" s="19"/>
      <c r="AS16" s="19"/>
      <c r="AT16" s="19"/>
      <c r="AU16" s="19"/>
      <c r="AV16" s="19"/>
      <c r="AW16" s="10"/>
      <c r="AX16" s="10">
        <v>1</v>
      </c>
      <c r="AY16" s="4" t="s">
        <v>49</v>
      </c>
      <c r="AZ16" s="4">
        <v>3153086402</v>
      </c>
      <c r="BA16" s="10">
        <v>1</v>
      </c>
      <c r="BB16" s="10"/>
      <c r="BC16" s="10">
        <v>45</v>
      </c>
      <c r="BD16" s="4" t="s">
        <v>50</v>
      </c>
    </row>
    <row r="17" spans="1:56" ht="13.5">
      <c r="A17" s="4">
        <v>10</v>
      </c>
      <c r="B17" s="4" t="s">
        <v>33</v>
      </c>
      <c r="C17" s="26">
        <v>0.4</v>
      </c>
      <c r="D17" s="28">
        <v>0.3</v>
      </c>
      <c r="E17" s="28">
        <v>0.1</v>
      </c>
      <c r="F17" s="28">
        <v>0.1</v>
      </c>
      <c r="G17" s="10"/>
      <c r="H17" s="28">
        <v>0.1</v>
      </c>
      <c r="I17" s="26">
        <f t="shared" si="0"/>
        <v>0.9999999999999999</v>
      </c>
      <c r="J17" s="10">
        <v>1</v>
      </c>
      <c r="K17" s="10">
        <v>1</v>
      </c>
      <c r="L17" s="10"/>
      <c r="M17" s="10"/>
      <c r="N17" s="10"/>
      <c r="O17" s="10"/>
      <c r="P17" s="4"/>
      <c r="Q17" s="10">
        <v>1</v>
      </c>
      <c r="R17" s="10"/>
      <c r="S17" s="10">
        <v>1</v>
      </c>
      <c r="T17" s="4"/>
      <c r="U17" s="4"/>
      <c r="V17" s="4"/>
      <c r="W17" s="10"/>
      <c r="X17" s="10">
        <v>1</v>
      </c>
      <c r="Y17" s="19"/>
      <c r="Z17" s="19"/>
      <c r="AA17" s="19"/>
      <c r="AB17" s="19"/>
      <c r="AC17" s="20"/>
      <c r="AD17" s="19"/>
      <c r="AE17" s="19"/>
      <c r="AF17" s="19"/>
      <c r="AG17" s="19"/>
      <c r="AH17" s="19"/>
      <c r="AI17" s="19"/>
      <c r="AJ17" s="19"/>
      <c r="AK17" s="19"/>
      <c r="AL17" s="20"/>
      <c r="AM17" s="21"/>
      <c r="AN17" s="20"/>
      <c r="AO17" s="19"/>
      <c r="AP17" s="19"/>
      <c r="AQ17" s="19"/>
      <c r="AR17" s="19"/>
      <c r="AS17" s="19"/>
      <c r="AT17" s="19"/>
      <c r="AU17" s="19"/>
      <c r="AV17" s="19"/>
      <c r="AW17" s="10">
        <v>1</v>
      </c>
      <c r="AX17" s="10"/>
      <c r="AY17" s="4" t="s">
        <v>34</v>
      </c>
      <c r="AZ17" s="4" t="s">
        <v>51</v>
      </c>
      <c r="BA17" s="10">
        <v>1</v>
      </c>
      <c r="BB17" s="10"/>
      <c r="BC17" s="10">
        <v>19</v>
      </c>
      <c r="BD17" s="4" t="s">
        <v>35</v>
      </c>
    </row>
    <row r="18" spans="1:56" ht="13.5">
      <c r="A18" s="4">
        <v>11</v>
      </c>
      <c r="B18" s="4" t="s">
        <v>52</v>
      </c>
      <c r="C18" s="26">
        <v>0.25</v>
      </c>
      <c r="D18" s="28">
        <v>0.5</v>
      </c>
      <c r="E18" s="28">
        <v>0.1</v>
      </c>
      <c r="F18" s="28">
        <v>0.15</v>
      </c>
      <c r="G18" s="10"/>
      <c r="H18" s="10"/>
      <c r="I18" s="26">
        <f t="shared" si="0"/>
        <v>1</v>
      </c>
      <c r="J18" s="10"/>
      <c r="K18" s="10"/>
      <c r="L18" s="10"/>
      <c r="M18" s="10"/>
      <c r="N18" s="10"/>
      <c r="O18" s="10">
        <v>1</v>
      </c>
      <c r="P18" s="4" t="s">
        <v>53</v>
      </c>
      <c r="Q18" s="10">
        <v>1</v>
      </c>
      <c r="R18" s="10"/>
      <c r="S18" s="10">
        <v>1</v>
      </c>
      <c r="T18" s="4"/>
      <c r="U18" s="4"/>
      <c r="V18" s="4"/>
      <c r="W18" s="10">
        <v>1</v>
      </c>
      <c r="X18" s="10"/>
      <c r="Y18" s="19"/>
      <c r="Z18" s="19"/>
      <c r="AA18" s="19"/>
      <c r="AB18" s="19"/>
      <c r="AC18" s="20"/>
      <c r="AD18" s="19"/>
      <c r="AE18" s="19"/>
      <c r="AF18" s="19"/>
      <c r="AG18" s="19"/>
      <c r="AH18" s="19"/>
      <c r="AI18" s="19"/>
      <c r="AJ18" s="19"/>
      <c r="AK18" s="19"/>
      <c r="AL18" s="20"/>
      <c r="AM18" s="21"/>
      <c r="AN18" s="20"/>
      <c r="AO18" s="19"/>
      <c r="AP18" s="19"/>
      <c r="AQ18" s="19"/>
      <c r="AR18" s="19"/>
      <c r="AS18" s="19"/>
      <c r="AT18" s="19"/>
      <c r="AU18" s="19"/>
      <c r="AV18" s="19"/>
      <c r="AW18" s="10">
        <v>1</v>
      </c>
      <c r="AX18" s="10"/>
      <c r="AY18" s="4" t="s">
        <v>54</v>
      </c>
      <c r="AZ18" s="4">
        <v>6705247</v>
      </c>
      <c r="BA18" s="10">
        <v>1</v>
      </c>
      <c r="BB18" s="10"/>
      <c r="BC18" s="10">
        <v>20</v>
      </c>
      <c r="BD18" s="4" t="s">
        <v>55</v>
      </c>
    </row>
    <row r="19" spans="1:56" ht="13.5">
      <c r="A19" s="4">
        <v>12</v>
      </c>
      <c r="B19" s="4" t="s">
        <v>56</v>
      </c>
      <c r="C19" s="26">
        <v>0.05</v>
      </c>
      <c r="D19" s="28">
        <v>0.2</v>
      </c>
      <c r="E19" s="28">
        <v>0.2</v>
      </c>
      <c r="F19" s="28">
        <v>0.2</v>
      </c>
      <c r="G19" s="28">
        <v>0.3</v>
      </c>
      <c r="H19" s="28">
        <v>0.05</v>
      </c>
      <c r="I19" s="26">
        <f t="shared" si="0"/>
        <v>1</v>
      </c>
      <c r="J19" s="10"/>
      <c r="K19" s="10"/>
      <c r="L19" s="10"/>
      <c r="M19" s="10"/>
      <c r="N19" s="10">
        <v>1</v>
      </c>
      <c r="O19" s="10">
        <v>1</v>
      </c>
      <c r="P19" s="18" t="s">
        <v>57</v>
      </c>
      <c r="Q19" s="10">
        <v>1</v>
      </c>
      <c r="R19" s="10">
        <v>1</v>
      </c>
      <c r="S19" s="10">
        <v>1</v>
      </c>
      <c r="T19" s="10">
        <v>1</v>
      </c>
      <c r="U19" s="4"/>
      <c r="V19" s="4" t="s">
        <v>58</v>
      </c>
      <c r="W19" s="10"/>
      <c r="X19" s="10">
        <v>1</v>
      </c>
      <c r="Y19" s="10">
        <v>1</v>
      </c>
      <c r="Z19" s="10">
        <v>1</v>
      </c>
      <c r="AA19" s="10">
        <v>1</v>
      </c>
      <c r="AB19" s="10"/>
      <c r="AC19" s="4" t="s">
        <v>59</v>
      </c>
      <c r="AD19" s="10">
        <v>6</v>
      </c>
      <c r="AE19" s="10"/>
      <c r="AF19" s="10">
        <v>1</v>
      </c>
      <c r="AG19" s="10"/>
      <c r="AH19" s="10"/>
      <c r="AI19" s="10"/>
      <c r="AJ19" s="10"/>
      <c r="AK19" s="10"/>
      <c r="AL19" s="4"/>
      <c r="AM19" s="13">
        <v>2000000</v>
      </c>
      <c r="AN19" s="4"/>
      <c r="AO19" s="10">
        <v>1</v>
      </c>
      <c r="AP19" s="10"/>
      <c r="AQ19" s="10">
        <v>1</v>
      </c>
      <c r="AR19" s="10">
        <v>1</v>
      </c>
      <c r="AS19" s="10">
        <v>1</v>
      </c>
      <c r="AT19" s="10"/>
      <c r="AU19" s="10"/>
      <c r="AV19" s="10"/>
      <c r="AW19" s="10"/>
      <c r="AX19" s="10">
        <v>1</v>
      </c>
      <c r="AY19" s="4" t="s">
        <v>60</v>
      </c>
      <c r="AZ19" s="4" t="s">
        <v>61</v>
      </c>
      <c r="BA19" s="10">
        <v>1</v>
      </c>
      <c r="BB19" s="10"/>
      <c r="BC19" s="10">
        <v>49</v>
      </c>
      <c r="BD19" s="4" t="s">
        <v>68</v>
      </c>
    </row>
    <row r="20" spans="1:56" ht="13.5">
      <c r="A20" s="4">
        <v>13</v>
      </c>
      <c r="B20" s="4" t="s">
        <v>62</v>
      </c>
      <c r="C20" s="26">
        <v>0.4</v>
      </c>
      <c r="D20" s="28">
        <v>0.1</v>
      </c>
      <c r="E20" s="28">
        <v>0.1</v>
      </c>
      <c r="F20" s="28">
        <v>0.1</v>
      </c>
      <c r="G20" s="28">
        <v>0.1</v>
      </c>
      <c r="H20" s="28">
        <v>0.2</v>
      </c>
      <c r="I20" s="26">
        <f t="shared" si="0"/>
        <v>1</v>
      </c>
      <c r="J20" s="10">
        <v>1</v>
      </c>
      <c r="K20" s="10">
        <v>1</v>
      </c>
      <c r="L20" s="10">
        <v>1</v>
      </c>
      <c r="M20" s="10"/>
      <c r="N20" s="10"/>
      <c r="O20" s="10"/>
      <c r="P20" s="4"/>
      <c r="Q20" s="10"/>
      <c r="R20" s="10">
        <v>1</v>
      </c>
      <c r="S20" s="4"/>
      <c r="T20" s="4"/>
      <c r="U20" s="4"/>
      <c r="V20" s="4"/>
      <c r="W20" s="10"/>
      <c r="X20" s="10"/>
      <c r="Y20" s="10"/>
      <c r="Z20" s="10"/>
      <c r="AA20" s="10"/>
      <c r="AB20" s="10">
        <v>1</v>
      </c>
      <c r="AC20" s="4" t="s">
        <v>63</v>
      </c>
      <c r="AD20" s="10">
        <v>2</v>
      </c>
      <c r="AE20" s="10"/>
      <c r="AF20" s="10"/>
      <c r="AG20" s="10">
        <v>1</v>
      </c>
      <c r="AH20" s="10"/>
      <c r="AI20" s="10"/>
      <c r="AJ20" s="10"/>
      <c r="AK20" s="10"/>
      <c r="AL20" s="4"/>
      <c r="AM20" s="13">
        <v>10000000</v>
      </c>
      <c r="AN20" s="4"/>
      <c r="AO20" s="10"/>
      <c r="AP20" s="10">
        <v>1</v>
      </c>
      <c r="AQ20" s="10"/>
      <c r="AR20" s="10"/>
      <c r="AS20" s="10"/>
      <c r="AT20" s="10"/>
      <c r="AU20" s="10"/>
      <c r="AV20" s="10"/>
      <c r="AW20" s="10"/>
      <c r="AX20" s="10">
        <v>1</v>
      </c>
      <c r="AY20" s="4" t="s">
        <v>64</v>
      </c>
      <c r="AZ20" s="4" t="s">
        <v>65</v>
      </c>
      <c r="BA20" s="10"/>
      <c r="BB20" s="10">
        <v>1</v>
      </c>
      <c r="BC20" s="10">
        <v>35</v>
      </c>
      <c r="BD20" s="4" t="s">
        <v>69</v>
      </c>
    </row>
    <row r="21" spans="1:56" ht="13.5">
      <c r="A21" s="4">
        <v>14</v>
      </c>
      <c r="B21" s="4" t="s">
        <v>66</v>
      </c>
      <c r="C21" s="26">
        <v>0.1</v>
      </c>
      <c r="D21" s="28">
        <v>0.1</v>
      </c>
      <c r="E21" s="28">
        <v>0.1</v>
      </c>
      <c r="F21" s="28">
        <v>0.1</v>
      </c>
      <c r="G21" s="28">
        <v>0.1</v>
      </c>
      <c r="H21" s="28">
        <v>0.5</v>
      </c>
      <c r="I21" s="26">
        <f t="shared" si="0"/>
        <v>1</v>
      </c>
      <c r="J21" s="10"/>
      <c r="K21" s="10"/>
      <c r="L21" s="10"/>
      <c r="M21" s="10"/>
      <c r="N21" s="10"/>
      <c r="O21" s="10">
        <v>1</v>
      </c>
      <c r="P21" s="18" t="s">
        <v>67</v>
      </c>
      <c r="Q21" s="10">
        <v>1</v>
      </c>
      <c r="R21" s="10"/>
      <c r="S21" s="10">
        <v>1</v>
      </c>
      <c r="T21" s="4"/>
      <c r="U21" s="4"/>
      <c r="V21" s="4"/>
      <c r="W21" s="10"/>
      <c r="X21" s="10">
        <v>1</v>
      </c>
      <c r="Y21" s="19"/>
      <c r="Z21" s="19"/>
      <c r="AA21" s="19"/>
      <c r="AB21" s="19"/>
      <c r="AC21" s="20"/>
      <c r="AD21" s="19"/>
      <c r="AE21" s="19"/>
      <c r="AF21" s="19"/>
      <c r="AG21" s="19"/>
      <c r="AH21" s="19"/>
      <c r="AI21" s="19"/>
      <c r="AJ21" s="19"/>
      <c r="AK21" s="19"/>
      <c r="AL21" s="20"/>
      <c r="AM21" s="21"/>
      <c r="AN21" s="20"/>
      <c r="AO21" s="19"/>
      <c r="AP21" s="19"/>
      <c r="AQ21" s="19"/>
      <c r="AR21" s="19"/>
      <c r="AS21" s="19"/>
      <c r="AT21" s="19"/>
      <c r="AU21" s="19"/>
      <c r="AV21" s="19"/>
      <c r="AW21" s="10">
        <v>1</v>
      </c>
      <c r="AX21" s="10"/>
      <c r="AY21" s="4" t="s">
        <v>93</v>
      </c>
      <c r="AZ21" s="4">
        <v>3158275084</v>
      </c>
      <c r="BA21" s="10">
        <v>1</v>
      </c>
      <c r="BB21" s="10"/>
      <c r="BC21" s="10">
        <v>29</v>
      </c>
      <c r="BD21" s="4" t="s">
        <v>70</v>
      </c>
    </row>
    <row r="22" spans="1:56" ht="13.5">
      <c r="A22" s="4">
        <v>15</v>
      </c>
      <c r="B22" s="4" t="s">
        <v>71</v>
      </c>
      <c r="C22" s="26">
        <v>0.3</v>
      </c>
      <c r="D22" s="28">
        <v>0.15</v>
      </c>
      <c r="E22" s="28">
        <v>0.3</v>
      </c>
      <c r="F22" s="28">
        <v>0.15</v>
      </c>
      <c r="G22" s="28">
        <v>0.1</v>
      </c>
      <c r="H22" s="10"/>
      <c r="I22" s="26">
        <f t="shared" si="0"/>
        <v>1</v>
      </c>
      <c r="J22" s="10"/>
      <c r="K22" s="10">
        <v>1</v>
      </c>
      <c r="L22" s="10">
        <v>1</v>
      </c>
      <c r="M22" s="10"/>
      <c r="N22" s="10"/>
      <c r="O22" s="10">
        <v>1</v>
      </c>
      <c r="P22" s="18" t="s">
        <v>72</v>
      </c>
      <c r="Q22" s="10">
        <v>1</v>
      </c>
      <c r="R22" s="10">
        <v>1</v>
      </c>
      <c r="S22" s="10">
        <v>1</v>
      </c>
      <c r="T22" s="4"/>
      <c r="U22" s="4"/>
      <c r="V22" s="4"/>
      <c r="W22" s="10"/>
      <c r="X22" s="10">
        <v>1</v>
      </c>
      <c r="Y22" s="10"/>
      <c r="Z22" s="10">
        <v>1</v>
      </c>
      <c r="AA22" s="10"/>
      <c r="AB22" s="10"/>
      <c r="AC22" s="4" t="s">
        <v>73</v>
      </c>
      <c r="AD22" s="10">
        <v>4</v>
      </c>
      <c r="AE22" s="10">
        <v>1</v>
      </c>
      <c r="AF22" s="10"/>
      <c r="AG22" s="10"/>
      <c r="AH22" s="10"/>
      <c r="AI22" s="10"/>
      <c r="AJ22" s="10"/>
      <c r="AK22" s="10"/>
      <c r="AL22" s="4"/>
      <c r="AM22" s="13">
        <v>200000</v>
      </c>
      <c r="AN22" s="4"/>
      <c r="AO22" s="10">
        <v>1</v>
      </c>
      <c r="AP22" s="10"/>
      <c r="AQ22" s="10"/>
      <c r="AR22" s="10">
        <v>1</v>
      </c>
      <c r="AS22" s="10"/>
      <c r="AT22" s="10"/>
      <c r="AU22" s="10"/>
      <c r="AV22" s="10"/>
      <c r="AW22" s="10">
        <v>1</v>
      </c>
      <c r="AX22" s="10"/>
      <c r="AY22" s="4" t="s">
        <v>74</v>
      </c>
      <c r="AZ22" s="4">
        <v>6472606</v>
      </c>
      <c r="BA22" s="10">
        <v>1</v>
      </c>
      <c r="BB22" s="10"/>
      <c r="BC22" s="10">
        <v>33</v>
      </c>
      <c r="BD22" s="4" t="s">
        <v>75</v>
      </c>
    </row>
    <row r="23" spans="1:56" ht="13.5">
      <c r="A23" s="4">
        <v>16</v>
      </c>
      <c r="B23" s="4" t="s">
        <v>76</v>
      </c>
      <c r="C23" s="26">
        <v>0.5</v>
      </c>
      <c r="D23" s="28">
        <v>0.2</v>
      </c>
      <c r="E23" s="10"/>
      <c r="F23" s="10"/>
      <c r="G23" s="10"/>
      <c r="H23" s="28">
        <v>0.3</v>
      </c>
      <c r="I23" s="26">
        <f t="shared" si="0"/>
        <v>1</v>
      </c>
      <c r="J23" s="10"/>
      <c r="K23" s="10">
        <v>1</v>
      </c>
      <c r="L23" s="10">
        <v>1</v>
      </c>
      <c r="M23" s="10"/>
      <c r="N23" s="10"/>
      <c r="O23" s="10">
        <v>1</v>
      </c>
      <c r="P23" s="18" t="s">
        <v>77</v>
      </c>
      <c r="Q23" s="10"/>
      <c r="R23" s="10">
        <v>1</v>
      </c>
      <c r="S23" s="4"/>
      <c r="T23" s="4"/>
      <c r="U23" s="4"/>
      <c r="V23" s="4"/>
      <c r="W23" s="10"/>
      <c r="X23" s="10"/>
      <c r="Y23" s="10"/>
      <c r="Z23" s="10"/>
      <c r="AA23" s="10">
        <v>1</v>
      </c>
      <c r="AB23" s="10">
        <v>1</v>
      </c>
      <c r="AC23" s="4" t="s">
        <v>63</v>
      </c>
      <c r="AD23" s="10">
        <v>7</v>
      </c>
      <c r="AE23" s="10"/>
      <c r="AF23" s="10"/>
      <c r="AG23" s="10"/>
      <c r="AH23" s="10">
        <v>1</v>
      </c>
      <c r="AI23" s="10"/>
      <c r="AJ23" s="10"/>
      <c r="AK23" s="10"/>
      <c r="AL23" s="4"/>
      <c r="AM23" s="13">
        <v>350000</v>
      </c>
      <c r="AN23" s="4"/>
      <c r="AO23" s="10">
        <v>1</v>
      </c>
      <c r="AP23" s="10"/>
      <c r="AQ23" s="10"/>
      <c r="AR23" s="10"/>
      <c r="AS23" s="10">
        <v>1</v>
      </c>
      <c r="AT23" s="10"/>
      <c r="AU23" s="10"/>
      <c r="AV23" s="10"/>
      <c r="AW23" s="10"/>
      <c r="AX23" s="10">
        <v>1</v>
      </c>
      <c r="AY23" s="4" t="s">
        <v>78</v>
      </c>
      <c r="AZ23" s="4">
        <v>6439302</v>
      </c>
      <c r="BA23" s="10">
        <v>1</v>
      </c>
      <c r="BB23" s="10"/>
      <c r="BC23" s="10">
        <v>46</v>
      </c>
      <c r="BD23" s="4" t="s">
        <v>79</v>
      </c>
    </row>
    <row r="24" spans="1:56" ht="13.5">
      <c r="A24" s="4">
        <v>17</v>
      </c>
      <c r="B24" s="4" t="s">
        <v>80</v>
      </c>
      <c r="C24" s="26">
        <v>0.4</v>
      </c>
      <c r="D24" s="28">
        <v>0.1</v>
      </c>
      <c r="E24" s="28">
        <v>0.2</v>
      </c>
      <c r="F24" s="28">
        <v>0.1</v>
      </c>
      <c r="G24" s="28">
        <v>0.1</v>
      </c>
      <c r="H24" s="28">
        <v>0.1</v>
      </c>
      <c r="I24" s="26">
        <f t="shared" si="0"/>
        <v>0.9999999999999999</v>
      </c>
      <c r="J24" s="10"/>
      <c r="K24" s="10"/>
      <c r="L24" s="10"/>
      <c r="M24" s="10">
        <v>1</v>
      </c>
      <c r="N24" s="10"/>
      <c r="O24" s="10"/>
      <c r="P24" s="4"/>
      <c r="Q24" s="10"/>
      <c r="R24" s="10">
        <v>1</v>
      </c>
      <c r="S24" s="4"/>
      <c r="T24" s="4"/>
      <c r="U24" s="4"/>
      <c r="V24" s="4"/>
      <c r="W24" s="10"/>
      <c r="X24" s="10"/>
      <c r="Y24" s="10"/>
      <c r="Z24" s="10"/>
      <c r="AA24" s="10">
        <v>1</v>
      </c>
      <c r="AB24" s="10"/>
      <c r="AC24" s="4"/>
      <c r="AD24" s="10">
        <v>5</v>
      </c>
      <c r="AE24" s="10"/>
      <c r="AF24" s="10"/>
      <c r="AG24" s="10"/>
      <c r="AH24" s="10"/>
      <c r="AI24" s="10">
        <v>1</v>
      </c>
      <c r="AJ24" s="10"/>
      <c r="AK24" s="10"/>
      <c r="AL24" s="4"/>
      <c r="AM24" s="13">
        <v>500000</v>
      </c>
      <c r="AN24" s="4"/>
      <c r="AO24" s="10">
        <v>1</v>
      </c>
      <c r="AP24" s="10"/>
      <c r="AQ24" s="10">
        <v>1</v>
      </c>
      <c r="AR24" s="10"/>
      <c r="AS24" s="10">
        <v>1</v>
      </c>
      <c r="AT24" s="10">
        <v>1</v>
      </c>
      <c r="AU24" s="10"/>
      <c r="AV24" s="10"/>
      <c r="AW24" s="10">
        <v>1</v>
      </c>
      <c r="AX24" s="10"/>
      <c r="AY24" s="4" t="s">
        <v>81</v>
      </c>
      <c r="AZ24" s="4">
        <v>3174963295</v>
      </c>
      <c r="BA24" s="10">
        <v>1</v>
      </c>
      <c r="BB24" s="10"/>
      <c r="BC24" s="10">
        <v>24</v>
      </c>
      <c r="BD24" s="4" t="s">
        <v>82</v>
      </c>
    </row>
    <row r="25" spans="1:56" ht="13.5">
      <c r="A25" s="4">
        <v>18</v>
      </c>
      <c r="B25" s="4" t="s">
        <v>83</v>
      </c>
      <c r="C25" s="26">
        <v>0.4</v>
      </c>
      <c r="D25" s="28">
        <v>0.15</v>
      </c>
      <c r="E25" s="28">
        <v>0.15</v>
      </c>
      <c r="F25" s="28">
        <v>0.05</v>
      </c>
      <c r="G25" s="28">
        <v>0.15</v>
      </c>
      <c r="H25" s="28">
        <v>0.1</v>
      </c>
      <c r="I25" s="26">
        <f t="shared" si="0"/>
        <v>1.0000000000000002</v>
      </c>
      <c r="J25" s="10"/>
      <c r="K25" s="10"/>
      <c r="L25" s="10"/>
      <c r="M25" s="10">
        <v>1</v>
      </c>
      <c r="N25" s="10"/>
      <c r="O25" s="10"/>
      <c r="P25" s="4"/>
      <c r="Q25" s="10"/>
      <c r="R25" s="10">
        <v>1</v>
      </c>
      <c r="S25" s="4"/>
      <c r="T25" s="4"/>
      <c r="U25" s="4"/>
      <c r="V25" s="4"/>
      <c r="W25" s="10"/>
      <c r="X25" s="10"/>
      <c r="Y25" s="10"/>
      <c r="Z25" s="10">
        <v>1</v>
      </c>
      <c r="AA25" s="10"/>
      <c r="AB25" s="10"/>
      <c r="AC25" s="4" t="s">
        <v>84</v>
      </c>
      <c r="AD25" s="10">
        <v>6</v>
      </c>
      <c r="AE25" s="10"/>
      <c r="AF25" s="10"/>
      <c r="AG25" s="10"/>
      <c r="AH25" s="10">
        <v>1</v>
      </c>
      <c r="AI25" s="10"/>
      <c r="AJ25" s="10"/>
      <c r="AK25" s="10"/>
      <c r="AL25" s="4"/>
      <c r="AM25" s="13">
        <v>700000</v>
      </c>
      <c r="AN25" s="4"/>
      <c r="AO25" s="10">
        <v>1</v>
      </c>
      <c r="AP25" s="10"/>
      <c r="AQ25" s="10"/>
      <c r="AR25" s="10">
        <v>1</v>
      </c>
      <c r="AS25" s="10">
        <v>1</v>
      </c>
      <c r="AT25" s="10"/>
      <c r="AU25" s="10"/>
      <c r="AV25" s="10"/>
      <c r="AW25" s="10"/>
      <c r="AX25" s="10">
        <v>1</v>
      </c>
      <c r="AY25" s="4" t="s">
        <v>85</v>
      </c>
      <c r="AZ25" s="4">
        <v>6850249</v>
      </c>
      <c r="BA25" s="10">
        <v>1</v>
      </c>
      <c r="BB25" s="10"/>
      <c r="BC25" s="10">
        <v>37</v>
      </c>
      <c r="BD25" s="4" t="s">
        <v>86</v>
      </c>
    </row>
    <row r="26" spans="1:56" ht="13.5">
      <c r="A26" s="4">
        <v>19</v>
      </c>
      <c r="B26" s="4" t="s">
        <v>87</v>
      </c>
      <c r="C26" s="26">
        <v>0.15</v>
      </c>
      <c r="D26" s="28">
        <v>0.5</v>
      </c>
      <c r="E26" s="28">
        <v>0.2</v>
      </c>
      <c r="F26" s="28">
        <v>0.05</v>
      </c>
      <c r="G26" s="28">
        <v>0.1</v>
      </c>
      <c r="H26" s="10"/>
      <c r="I26" s="26">
        <f t="shared" si="0"/>
        <v>1.0000000000000002</v>
      </c>
      <c r="J26" s="10"/>
      <c r="K26" s="10"/>
      <c r="L26" s="10"/>
      <c r="M26" s="10">
        <v>1</v>
      </c>
      <c r="N26" s="10"/>
      <c r="O26" s="10"/>
      <c r="P26" s="4"/>
      <c r="Q26" s="10"/>
      <c r="R26" s="10">
        <v>1</v>
      </c>
      <c r="S26" s="4"/>
      <c r="T26" s="4"/>
      <c r="U26" s="4"/>
      <c r="V26" s="4"/>
      <c r="W26" s="10"/>
      <c r="X26" s="10"/>
      <c r="Y26" s="10"/>
      <c r="Z26" s="10"/>
      <c r="AA26" s="10">
        <v>1</v>
      </c>
      <c r="AB26" s="10"/>
      <c r="AC26" s="4"/>
      <c r="AD26" s="10">
        <v>4</v>
      </c>
      <c r="AE26" s="10"/>
      <c r="AF26" s="10">
        <v>1</v>
      </c>
      <c r="AG26" s="10"/>
      <c r="AH26" s="10"/>
      <c r="AI26" s="10"/>
      <c r="AJ26" s="10"/>
      <c r="AK26" s="10"/>
      <c r="AL26" s="4"/>
      <c r="AM26" s="13">
        <v>4000000</v>
      </c>
      <c r="AN26" s="4"/>
      <c r="AO26" s="10">
        <v>1</v>
      </c>
      <c r="AP26" s="10"/>
      <c r="AQ26" s="10"/>
      <c r="AR26" s="10">
        <v>1</v>
      </c>
      <c r="AS26" s="10">
        <v>1</v>
      </c>
      <c r="AT26" s="10"/>
      <c r="AU26" s="10"/>
      <c r="AV26" s="10"/>
      <c r="AW26" s="10"/>
      <c r="AX26" s="10">
        <v>1</v>
      </c>
      <c r="AY26" s="4" t="s">
        <v>88</v>
      </c>
      <c r="AZ26" s="4">
        <v>3125114544</v>
      </c>
      <c r="BA26" s="10"/>
      <c r="BB26" s="10">
        <v>1</v>
      </c>
      <c r="BC26" s="10">
        <v>38</v>
      </c>
      <c r="BD26" s="4" t="s">
        <v>89</v>
      </c>
    </row>
    <row r="27" spans="1:56" ht="13.5">
      <c r="A27" s="4">
        <v>20</v>
      </c>
      <c r="B27" s="4" t="s">
        <v>90</v>
      </c>
      <c r="C27" s="26">
        <v>0.3</v>
      </c>
      <c r="D27" s="28">
        <v>0.25</v>
      </c>
      <c r="E27" s="28">
        <v>0.15</v>
      </c>
      <c r="F27" s="28">
        <v>0.1</v>
      </c>
      <c r="G27" s="28">
        <v>0.15</v>
      </c>
      <c r="H27" s="28">
        <v>0.05</v>
      </c>
      <c r="I27" s="26">
        <f t="shared" si="0"/>
        <v>1</v>
      </c>
      <c r="J27" s="5"/>
      <c r="K27" s="5"/>
      <c r="L27" s="5"/>
      <c r="M27" s="5"/>
      <c r="N27" s="5"/>
      <c r="O27" s="5"/>
      <c r="P27" s="4"/>
      <c r="Q27" s="10"/>
      <c r="R27" s="10">
        <v>1</v>
      </c>
      <c r="S27" s="4"/>
      <c r="T27" s="4"/>
      <c r="U27" s="4"/>
      <c r="V27" s="4"/>
      <c r="W27" s="10"/>
      <c r="X27" s="10"/>
      <c r="Y27" s="10"/>
      <c r="Z27" s="10"/>
      <c r="AA27" s="10">
        <v>1</v>
      </c>
      <c r="AB27" s="10"/>
      <c r="AC27" s="4" t="s">
        <v>91</v>
      </c>
      <c r="AD27" s="10">
        <v>4</v>
      </c>
      <c r="AE27" s="10"/>
      <c r="AF27" s="10"/>
      <c r="AG27" s="10"/>
      <c r="AH27" s="10">
        <v>1</v>
      </c>
      <c r="AI27" s="10"/>
      <c r="AJ27" s="10"/>
      <c r="AK27" s="10"/>
      <c r="AL27" s="4"/>
      <c r="AM27" s="13">
        <v>9000000</v>
      </c>
      <c r="AN27" s="4"/>
      <c r="AO27" s="10">
        <v>1</v>
      </c>
      <c r="AP27" s="10"/>
      <c r="AQ27" s="10">
        <v>1</v>
      </c>
      <c r="AR27" s="10"/>
      <c r="AS27" s="10">
        <v>1</v>
      </c>
      <c r="AT27" s="10"/>
      <c r="AU27" s="10">
        <v>1</v>
      </c>
      <c r="AV27" s="10"/>
      <c r="AW27" s="10"/>
      <c r="AX27" s="10">
        <v>1</v>
      </c>
      <c r="AY27" s="4" t="s">
        <v>92</v>
      </c>
      <c r="AZ27" s="4">
        <v>3002176272</v>
      </c>
      <c r="BA27" s="10">
        <v>1</v>
      </c>
      <c r="BB27" s="10"/>
      <c r="BC27" s="10">
        <v>49</v>
      </c>
      <c r="BD27" s="4" t="s">
        <v>94</v>
      </c>
    </row>
    <row r="28" spans="1:56" ht="13.5">
      <c r="A28" s="4">
        <v>21</v>
      </c>
      <c r="B28" s="4" t="s">
        <v>95</v>
      </c>
      <c r="C28" s="26"/>
      <c r="D28" s="10"/>
      <c r="E28" s="10"/>
      <c r="F28" s="10"/>
      <c r="G28" s="10"/>
      <c r="H28" s="28">
        <v>1</v>
      </c>
      <c r="I28" s="26">
        <f t="shared" si="0"/>
        <v>1</v>
      </c>
      <c r="J28" s="10"/>
      <c r="K28" s="10"/>
      <c r="L28" s="10"/>
      <c r="M28" s="10"/>
      <c r="N28" s="10"/>
      <c r="O28" s="10">
        <v>1</v>
      </c>
      <c r="P28" s="18" t="s">
        <v>98</v>
      </c>
      <c r="Q28" s="10">
        <v>1</v>
      </c>
      <c r="R28" s="10"/>
      <c r="S28" s="10">
        <v>1</v>
      </c>
      <c r="T28" s="4"/>
      <c r="U28" s="4"/>
      <c r="V28" s="4"/>
      <c r="W28" s="10"/>
      <c r="X28" s="10">
        <v>1</v>
      </c>
      <c r="Y28" s="19"/>
      <c r="Z28" s="19"/>
      <c r="AA28" s="19"/>
      <c r="AB28" s="19"/>
      <c r="AC28" s="20"/>
      <c r="AD28" s="19"/>
      <c r="AE28" s="19"/>
      <c r="AF28" s="19"/>
      <c r="AG28" s="19"/>
      <c r="AH28" s="19"/>
      <c r="AI28" s="19"/>
      <c r="AJ28" s="19"/>
      <c r="AK28" s="19"/>
      <c r="AL28" s="20"/>
      <c r="AM28" s="21"/>
      <c r="AN28" s="20"/>
      <c r="AO28" s="19"/>
      <c r="AP28" s="19"/>
      <c r="AQ28" s="19"/>
      <c r="AR28" s="19"/>
      <c r="AS28" s="19"/>
      <c r="AT28" s="19"/>
      <c r="AU28" s="19"/>
      <c r="AV28" s="19"/>
      <c r="AW28" s="10"/>
      <c r="AX28" s="10">
        <v>1</v>
      </c>
      <c r="AY28" s="4" t="s">
        <v>102</v>
      </c>
      <c r="AZ28" s="4">
        <v>6479533</v>
      </c>
      <c r="BA28" s="10">
        <v>1</v>
      </c>
      <c r="BB28" s="10"/>
      <c r="BC28" s="10">
        <v>25</v>
      </c>
      <c r="BD28" s="4" t="s">
        <v>103</v>
      </c>
    </row>
    <row r="29" spans="1:56" ht="13.5">
      <c r="A29" s="35">
        <v>22</v>
      </c>
      <c r="B29" s="4" t="s">
        <v>96</v>
      </c>
      <c r="C29" s="26">
        <v>0.4</v>
      </c>
      <c r="D29" s="28">
        <v>0.2</v>
      </c>
      <c r="E29" s="28">
        <v>0.2</v>
      </c>
      <c r="F29" s="28">
        <v>0.1</v>
      </c>
      <c r="G29" s="28">
        <v>0.1</v>
      </c>
      <c r="H29" s="10"/>
      <c r="I29" s="26">
        <f t="shared" si="0"/>
        <v>1</v>
      </c>
      <c r="J29" s="10"/>
      <c r="K29" s="10">
        <v>1</v>
      </c>
      <c r="L29" s="10"/>
      <c r="M29" s="10">
        <v>1</v>
      </c>
      <c r="N29" s="10"/>
      <c r="O29" s="10"/>
      <c r="P29" s="18" t="s">
        <v>99</v>
      </c>
      <c r="Q29" s="10"/>
      <c r="R29" s="10">
        <v>1</v>
      </c>
      <c r="S29" s="4"/>
      <c r="T29" s="4"/>
      <c r="U29" s="4"/>
      <c r="V29" s="4"/>
      <c r="W29" s="10"/>
      <c r="X29" s="10"/>
      <c r="Y29" s="10"/>
      <c r="Z29" s="10"/>
      <c r="AA29" s="10">
        <v>1</v>
      </c>
      <c r="AB29" s="10"/>
      <c r="AC29" s="4" t="s">
        <v>101</v>
      </c>
      <c r="AD29" s="10">
        <v>2</v>
      </c>
      <c r="AE29" s="10">
        <v>1</v>
      </c>
      <c r="AF29" s="10"/>
      <c r="AG29" s="10"/>
      <c r="AH29" s="10"/>
      <c r="AI29" s="10"/>
      <c r="AJ29" s="10"/>
      <c r="AK29" s="10"/>
      <c r="AL29" s="4"/>
      <c r="AM29" s="13">
        <v>2000000</v>
      </c>
      <c r="AN29" s="4"/>
      <c r="AO29" s="10">
        <v>1</v>
      </c>
      <c r="AP29" s="10"/>
      <c r="AQ29" s="10"/>
      <c r="AR29" s="10">
        <v>1</v>
      </c>
      <c r="AS29" s="10"/>
      <c r="AT29" s="10"/>
      <c r="AU29" s="10"/>
      <c r="AV29" s="10"/>
      <c r="AW29" s="10">
        <v>1</v>
      </c>
      <c r="AX29" s="10"/>
      <c r="AY29" s="4" t="s">
        <v>104</v>
      </c>
      <c r="AZ29" s="4">
        <v>3184389767</v>
      </c>
      <c r="BA29" s="10">
        <v>1</v>
      </c>
      <c r="BB29" s="10"/>
      <c r="BC29" s="10">
        <v>19</v>
      </c>
      <c r="BD29" s="4" t="s">
        <v>105</v>
      </c>
    </row>
    <row r="30" spans="1:56" ht="13.5">
      <c r="A30" s="35">
        <v>23</v>
      </c>
      <c r="B30" s="35" t="s">
        <v>167</v>
      </c>
      <c r="C30" s="28">
        <v>0.2</v>
      </c>
      <c r="D30" s="28">
        <v>0.2</v>
      </c>
      <c r="E30" s="36">
        <v>0.1</v>
      </c>
      <c r="F30" s="36">
        <v>0.05</v>
      </c>
      <c r="G30" s="36">
        <v>0.3</v>
      </c>
      <c r="H30" s="28">
        <v>0.15</v>
      </c>
      <c r="I30" s="26">
        <f t="shared" si="0"/>
        <v>1</v>
      </c>
      <c r="J30" s="35"/>
      <c r="K30" s="10"/>
      <c r="L30" s="10"/>
      <c r="M30" s="10">
        <v>1</v>
      </c>
      <c r="N30" s="10"/>
      <c r="O30" s="10">
        <v>1</v>
      </c>
      <c r="P30" s="35" t="s">
        <v>168</v>
      </c>
      <c r="Q30" s="35"/>
      <c r="R30" s="10">
        <v>1</v>
      </c>
      <c r="S30" s="35"/>
      <c r="T30" s="35"/>
      <c r="U30" s="35"/>
      <c r="V30" s="35"/>
      <c r="W30" s="35"/>
      <c r="X30" s="35"/>
      <c r="Y30" s="35"/>
      <c r="Z30" s="10"/>
      <c r="AA30" s="10"/>
      <c r="AB30" s="10">
        <v>1</v>
      </c>
      <c r="AC30" s="35" t="s">
        <v>169</v>
      </c>
      <c r="AD30" s="38">
        <v>2</v>
      </c>
      <c r="AE30" s="35"/>
      <c r="AF30" s="35"/>
      <c r="AG30" s="37"/>
      <c r="AH30" s="37">
        <v>1</v>
      </c>
      <c r="AI30" s="35"/>
      <c r="AJ30" s="35"/>
      <c r="AK30" s="35"/>
      <c r="AL30" s="35"/>
      <c r="AM30" s="13">
        <v>3000000</v>
      </c>
      <c r="AN30" s="37"/>
      <c r="AO30" s="37">
        <v>1</v>
      </c>
      <c r="AP30" s="37"/>
      <c r="AQ30" s="37"/>
      <c r="AR30" s="37"/>
      <c r="AS30" s="37">
        <v>1</v>
      </c>
      <c r="AT30" s="37"/>
      <c r="AU30" s="37"/>
      <c r="AV30" s="37"/>
      <c r="AW30" s="37"/>
      <c r="AX30" s="37">
        <v>1</v>
      </c>
      <c r="AY30" s="35" t="s">
        <v>170</v>
      </c>
      <c r="AZ30" s="35">
        <v>6837858</v>
      </c>
      <c r="BA30" s="37"/>
      <c r="BB30" s="37">
        <v>1</v>
      </c>
      <c r="BC30" s="37">
        <v>35</v>
      </c>
      <c r="BD30" s="35" t="s">
        <v>171</v>
      </c>
    </row>
    <row r="31" spans="1:56" ht="13.5">
      <c r="A31" s="35">
        <v>24</v>
      </c>
      <c r="B31" s="35" t="s">
        <v>172</v>
      </c>
      <c r="C31" s="28">
        <v>0.4</v>
      </c>
      <c r="D31" s="28">
        <v>0.3</v>
      </c>
      <c r="E31" s="36">
        <v>0.1</v>
      </c>
      <c r="F31" s="36">
        <v>0.1</v>
      </c>
      <c r="G31" s="36">
        <v>0.05</v>
      </c>
      <c r="H31" s="28">
        <v>0.05</v>
      </c>
      <c r="I31" s="26">
        <f t="shared" si="0"/>
        <v>1</v>
      </c>
      <c r="J31" s="35"/>
      <c r="K31" s="10"/>
      <c r="L31" s="10"/>
      <c r="M31" s="10">
        <v>1</v>
      </c>
      <c r="N31" s="10"/>
      <c r="O31" s="10">
        <v>1</v>
      </c>
      <c r="P31" s="35" t="s">
        <v>173</v>
      </c>
      <c r="Q31" s="35"/>
      <c r="R31" s="10">
        <v>1</v>
      </c>
      <c r="S31" s="35"/>
      <c r="T31" s="35"/>
      <c r="U31" s="35"/>
      <c r="V31" s="35"/>
      <c r="W31" s="35"/>
      <c r="X31" s="35"/>
      <c r="Y31" s="35"/>
      <c r="Z31" s="10"/>
      <c r="AA31" s="10">
        <v>1</v>
      </c>
      <c r="AB31" s="10"/>
      <c r="AC31" s="35"/>
      <c r="AD31" s="38">
        <v>5</v>
      </c>
      <c r="AE31" s="35"/>
      <c r="AF31" s="35"/>
      <c r="AG31" s="37"/>
      <c r="AH31" s="37">
        <v>1</v>
      </c>
      <c r="AI31" s="35"/>
      <c r="AJ31" s="35"/>
      <c r="AK31" s="35"/>
      <c r="AL31" s="35"/>
      <c r="AM31" s="13"/>
      <c r="AN31" s="37"/>
      <c r="AO31" s="37"/>
      <c r="AP31" s="37">
        <v>1</v>
      </c>
      <c r="AQ31" s="37"/>
      <c r="AR31" s="37"/>
      <c r="AS31" s="37"/>
      <c r="AT31" s="37"/>
      <c r="AU31" s="37"/>
      <c r="AV31" s="37"/>
      <c r="AW31" s="37"/>
      <c r="AX31" s="37">
        <v>1</v>
      </c>
      <c r="AY31" s="35" t="s">
        <v>174</v>
      </c>
      <c r="AZ31" s="35">
        <v>3052292704</v>
      </c>
      <c r="BA31" s="37">
        <v>1</v>
      </c>
      <c r="BB31" s="37"/>
      <c r="BC31" s="37">
        <v>28</v>
      </c>
      <c r="BD31" s="35" t="s">
        <v>175</v>
      </c>
    </row>
    <row r="32" spans="1:56" ht="13.5">
      <c r="A32" s="35">
        <v>25</v>
      </c>
      <c r="B32" s="35" t="s">
        <v>176</v>
      </c>
      <c r="C32" s="28">
        <v>0.2</v>
      </c>
      <c r="D32" s="28">
        <v>0.2</v>
      </c>
      <c r="E32" s="36">
        <v>0.1</v>
      </c>
      <c r="F32" s="36">
        <v>0.05</v>
      </c>
      <c r="G32" s="36">
        <v>0.4</v>
      </c>
      <c r="H32" s="28">
        <v>0.05</v>
      </c>
      <c r="I32" s="26">
        <f t="shared" si="0"/>
        <v>1</v>
      </c>
      <c r="J32" s="35"/>
      <c r="K32" s="10">
        <v>1</v>
      </c>
      <c r="L32" s="10"/>
      <c r="M32" s="10">
        <v>1</v>
      </c>
      <c r="N32" s="10">
        <v>1</v>
      </c>
      <c r="O32" s="10">
        <v>1</v>
      </c>
      <c r="P32" s="35" t="s">
        <v>148</v>
      </c>
      <c r="Q32" s="35"/>
      <c r="R32" s="10">
        <v>1</v>
      </c>
      <c r="S32" s="35"/>
      <c r="T32" s="35"/>
      <c r="U32" s="35"/>
      <c r="V32" s="35"/>
      <c r="W32" s="35"/>
      <c r="X32" s="35"/>
      <c r="Y32" s="35"/>
      <c r="Z32" s="10"/>
      <c r="AA32" s="10"/>
      <c r="AB32" s="10">
        <v>1</v>
      </c>
      <c r="AC32" s="35" t="s">
        <v>177</v>
      </c>
      <c r="AD32" s="38">
        <v>10</v>
      </c>
      <c r="AE32" s="35"/>
      <c r="AF32" s="35"/>
      <c r="AG32" s="37">
        <v>1</v>
      </c>
      <c r="AH32" s="37"/>
      <c r="AI32" s="35"/>
      <c r="AJ32" s="35"/>
      <c r="AK32" s="35"/>
      <c r="AL32" s="35"/>
      <c r="AM32" s="13">
        <v>40000000</v>
      </c>
      <c r="AN32" s="37"/>
      <c r="AO32" s="37"/>
      <c r="AP32" s="37">
        <v>1</v>
      </c>
      <c r="AQ32" s="37"/>
      <c r="AR32" s="37"/>
      <c r="AS32" s="37"/>
      <c r="AT32" s="37"/>
      <c r="AU32" s="37"/>
      <c r="AV32" s="37"/>
      <c r="AW32" s="37">
        <v>1</v>
      </c>
      <c r="AX32" s="37"/>
      <c r="AY32" s="35" t="s">
        <v>178</v>
      </c>
      <c r="AZ32" s="35">
        <v>6328673</v>
      </c>
      <c r="BA32" s="37">
        <v>1</v>
      </c>
      <c r="BB32" s="37"/>
      <c r="BC32" s="37">
        <v>25</v>
      </c>
      <c r="BD32" s="35" t="s">
        <v>179</v>
      </c>
    </row>
    <row r="33" spans="1:56" ht="13.5">
      <c r="A33" s="35">
        <v>26</v>
      </c>
      <c r="B33" s="35" t="s">
        <v>180</v>
      </c>
      <c r="C33" s="28">
        <v>0.1</v>
      </c>
      <c r="D33" s="28">
        <v>0.2</v>
      </c>
      <c r="E33" s="36">
        <v>0.1</v>
      </c>
      <c r="F33" s="36">
        <v>0.1</v>
      </c>
      <c r="G33" s="36">
        <v>0.5</v>
      </c>
      <c r="H33" s="35"/>
      <c r="I33" s="26">
        <f t="shared" si="0"/>
        <v>1</v>
      </c>
      <c r="J33" s="35"/>
      <c r="K33" s="10"/>
      <c r="L33" s="10"/>
      <c r="M33" s="10">
        <v>1</v>
      </c>
      <c r="N33" s="10"/>
      <c r="O33" s="10"/>
      <c r="P33" s="35"/>
      <c r="Q33" s="35"/>
      <c r="R33" s="10">
        <v>1</v>
      </c>
      <c r="S33" s="35"/>
      <c r="T33" s="35"/>
      <c r="U33" s="35"/>
      <c r="V33" s="35"/>
      <c r="W33" s="35"/>
      <c r="X33" s="35"/>
      <c r="Y33" s="35"/>
      <c r="Z33" s="10">
        <v>1</v>
      </c>
      <c r="AA33" s="10"/>
      <c r="AB33" s="10"/>
      <c r="AC33" s="35"/>
      <c r="AD33" s="35"/>
      <c r="AE33" s="35"/>
      <c r="AF33" s="35"/>
      <c r="AG33" s="37"/>
      <c r="AH33" s="37">
        <v>1</v>
      </c>
      <c r="AI33" s="35"/>
      <c r="AJ33" s="35"/>
      <c r="AK33" s="35"/>
      <c r="AL33" s="35"/>
      <c r="AM33" s="13"/>
      <c r="AN33" s="37"/>
      <c r="AO33" s="37"/>
      <c r="AP33" s="37">
        <v>1</v>
      </c>
      <c r="AQ33" s="37"/>
      <c r="AR33" s="37"/>
      <c r="AS33" s="37"/>
      <c r="AT33" s="37"/>
      <c r="AU33" s="37"/>
      <c r="AV33" s="37"/>
      <c r="AW33" s="37"/>
      <c r="AX33" s="37">
        <v>1</v>
      </c>
      <c r="AY33" s="35" t="s">
        <v>181</v>
      </c>
      <c r="AZ33" s="35">
        <v>3157744756</v>
      </c>
      <c r="BA33" s="37">
        <v>1</v>
      </c>
      <c r="BB33" s="37"/>
      <c r="BC33" s="37">
        <v>31</v>
      </c>
      <c r="BD33" s="35" t="s">
        <v>182</v>
      </c>
    </row>
    <row r="34" spans="1:56" ht="13.5">
      <c r="A34" s="35">
        <v>27</v>
      </c>
      <c r="B34" s="4" t="s">
        <v>97</v>
      </c>
      <c r="C34" s="26">
        <v>0.15</v>
      </c>
      <c r="D34" s="28">
        <v>0.4</v>
      </c>
      <c r="E34" s="28">
        <v>0.4</v>
      </c>
      <c r="F34" s="28">
        <v>0.05</v>
      </c>
      <c r="G34" s="10"/>
      <c r="H34" s="10"/>
      <c r="I34" s="26">
        <f t="shared" si="0"/>
        <v>1</v>
      </c>
      <c r="J34" s="10"/>
      <c r="K34" s="10"/>
      <c r="L34" s="10"/>
      <c r="M34" s="10"/>
      <c r="N34" s="10"/>
      <c r="O34" s="10">
        <v>1</v>
      </c>
      <c r="P34" s="18" t="s">
        <v>100</v>
      </c>
      <c r="Q34" s="10"/>
      <c r="R34" s="10">
        <v>1</v>
      </c>
      <c r="S34" s="4"/>
      <c r="T34" s="4"/>
      <c r="U34" s="4"/>
      <c r="V34" s="4"/>
      <c r="W34" s="10"/>
      <c r="X34" s="10"/>
      <c r="Y34" s="10"/>
      <c r="Z34" s="10"/>
      <c r="AA34" s="10">
        <v>1</v>
      </c>
      <c r="AB34" s="10"/>
      <c r="AC34" s="4" t="s">
        <v>73</v>
      </c>
      <c r="AD34" s="10">
        <v>4</v>
      </c>
      <c r="AE34" s="10"/>
      <c r="AF34" s="10"/>
      <c r="AG34" s="10"/>
      <c r="AH34" s="10"/>
      <c r="AI34" s="10">
        <v>1</v>
      </c>
      <c r="AJ34" s="10"/>
      <c r="AK34" s="10"/>
      <c r="AL34" s="4"/>
      <c r="AM34" s="13">
        <v>1000000</v>
      </c>
      <c r="AN34" s="4"/>
      <c r="AO34" s="10">
        <v>1</v>
      </c>
      <c r="AP34" s="10"/>
      <c r="AQ34" s="10"/>
      <c r="AR34" s="10"/>
      <c r="AS34" s="10">
        <v>1</v>
      </c>
      <c r="AT34" s="10"/>
      <c r="AU34" s="10"/>
      <c r="AV34" s="10"/>
      <c r="AW34" s="10"/>
      <c r="AX34" s="10">
        <v>1</v>
      </c>
      <c r="AY34" s="4" t="s">
        <v>106</v>
      </c>
      <c r="AZ34" s="4"/>
      <c r="BA34" s="10">
        <v>1</v>
      </c>
      <c r="BB34" s="10"/>
      <c r="BC34" s="10">
        <v>37</v>
      </c>
      <c r="BD34" s="4" t="s">
        <v>107</v>
      </c>
    </row>
    <row r="35" spans="1:55" s="15" customFormat="1" ht="13.5">
      <c r="A35" s="2" t="s">
        <v>152</v>
      </c>
      <c r="B35" s="22" t="s">
        <v>144</v>
      </c>
      <c r="C35" s="25">
        <f aca="true" t="shared" si="1" ref="C35:H35">AVERAGE(C8:C34)</f>
        <v>0.25000000000000006</v>
      </c>
      <c r="D35" s="25">
        <f t="shared" si="1"/>
        <v>0.22846153846153852</v>
      </c>
      <c r="E35" s="25">
        <f t="shared" si="1"/>
        <v>0.16800000000000004</v>
      </c>
      <c r="F35" s="25">
        <f t="shared" si="1"/>
        <v>0.13079999999999997</v>
      </c>
      <c r="G35" s="25">
        <f t="shared" si="1"/>
        <v>0.19476190476190475</v>
      </c>
      <c r="H35" s="25">
        <f t="shared" si="1"/>
        <v>0.2</v>
      </c>
      <c r="I35" s="2"/>
      <c r="J35" s="2">
        <f aca="true" t="shared" si="2" ref="J35:O35">SUM(J8:J34)</f>
        <v>2</v>
      </c>
      <c r="K35" s="2">
        <f t="shared" si="2"/>
        <v>6</v>
      </c>
      <c r="L35" s="2">
        <f t="shared" si="2"/>
        <v>3</v>
      </c>
      <c r="M35" s="2">
        <f t="shared" si="2"/>
        <v>9</v>
      </c>
      <c r="N35" s="2">
        <f t="shared" si="2"/>
        <v>3</v>
      </c>
      <c r="O35" s="2">
        <f t="shared" si="2"/>
        <v>14</v>
      </c>
      <c r="P35" s="2"/>
      <c r="Q35" s="2">
        <f>SUM(Q8:Q34)</f>
        <v>8</v>
      </c>
      <c r="R35" s="2">
        <f>SUM(R8:R34)</f>
        <v>21</v>
      </c>
      <c r="S35" s="2">
        <f>SUM(S8:S34)</f>
        <v>7</v>
      </c>
      <c r="T35" s="2">
        <f>SUM(T8:T34)</f>
        <v>1</v>
      </c>
      <c r="U35" s="2">
        <f>SUM(U8:U34)</f>
        <v>1</v>
      </c>
      <c r="V35" s="2"/>
      <c r="W35" s="2">
        <f aca="true" t="shared" si="3" ref="W35:AB35">SUM(W8:W34)</f>
        <v>1</v>
      </c>
      <c r="X35" s="2">
        <f t="shared" si="3"/>
        <v>7</v>
      </c>
      <c r="Y35" s="2">
        <f t="shared" si="3"/>
        <v>4</v>
      </c>
      <c r="Z35" s="2">
        <f t="shared" si="3"/>
        <v>4</v>
      </c>
      <c r="AA35" s="2">
        <f t="shared" si="3"/>
        <v>12</v>
      </c>
      <c r="AB35" s="2">
        <f t="shared" si="3"/>
        <v>5</v>
      </c>
      <c r="AC35" s="32" t="s">
        <v>144</v>
      </c>
      <c r="AD35" s="16">
        <f>AVERAGE(AD8:AD34)</f>
        <v>7.157894736842105</v>
      </c>
      <c r="AE35" s="2">
        <f aca="true" t="shared" si="4" ref="AE35:AK35">SUM(AE8:AE34)</f>
        <v>3</v>
      </c>
      <c r="AF35" s="2">
        <f t="shared" si="4"/>
        <v>2</v>
      </c>
      <c r="AG35" s="2">
        <f t="shared" si="4"/>
        <v>2</v>
      </c>
      <c r="AH35" s="2">
        <f t="shared" si="4"/>
        <v>9</v>
      </c>
      <c r="AI35" s="2">
        <f t="shared" si="4"/>
        <v>3</v>
      </c>
      <c r="AJ35" s="2">
        <f t="shared" si="4"/>
        <v>1</v>
      </c>
      <c r="AK35" s="2">
        <f t="shared" si="4"/>
        <v>1</v>
      </c>
      <c r="AM35" s="17">
        <f>AVERAGE(AM8:AM34)</f>
        <v>8234375</v>
      </c>
      <c r="AO35" s="2">
        <f>SUM(AO8:AO34)</f>
        <v>16</v>
      </c>
      <c r="AP35" s="2">
        <f aca="true" t="shared" si="5" ref="AP35:AV35">SUM(AP8:AP34)</f>
        <v>5</v>
      </c>
      <c r="AQ35" s="2">
        <f t="shared" si="5"/>
        <v>5</v>
      </c>
      <c r="AR35" s="2">
        <f t="shared" si="5"/>
        <v>9</v>
      </c>
      <c r="AS35" s="2">
        <f t="shared" si="5"/>
        <v>13</v>
      </c>
      <c r="AT35" s="2">
        <f t="shared" si="5"/>
        <v>3</v>
      </c>
      <c r="AU35" s="2">
        <f t="shared" si="5"/>
        <v>2</v>
      </c>
      <c r="AV35" s="2">
        <f t="shared" si="5"/>
        <v>0</v>
      </c>
      <c r="AW35" s="2">
        <f>SUM(AW8:AW34)</f>
        <v>7</v>
      </c>
      <c r="AX35" s="2">
        <f>SUM(AX8:AX34)</f>
        <v>20</v>
      </c>
      <c r="BA35" s="2">
        <f>SUM(BA8:BA34)</f>
        <v>23</v>
      </c>
      <c r="BB35" s="2">
        <f>SUM(BB8:BB34)</f>
        <v>4</v>
      </c>
      <c r="BC35" s="16">
        <f>AVERAGE(BC8:BC34)</f>
        <v>33.074074074074076</v>
      </c>
    </row>
    <row r="36" spans="1:54" ht="13.5">
      <c r="A36" s="2">
        <v>27</v>
      </c>
      <c r="B36" s="8" t="s">
        <v>145</v>
      </c>
      <c r="C36" s="27">
        <f aca="true" t="shared" si="6" ref="C36:H36">MEDIAN(C8:C34)</f>
        <v>0.225</v>
      </c>
      <c r="D36" s="25">
        <f t="shared" si="6"/>
        <v>0.2</v>
      </c>
      <c r="E36" s="25">
        <f t="shared" si="6"/>
        <v>0.15</v>
      </c>
      <c r="F36" s="25">
        <f t="shared" si="6"/>
        <v>0.1</v>
      </c>
      <c r="G36" s="25">
        <f t="shared" si="6"/>
        <v>0.15</v>
      </c>
      <c r="H36" s="25">
        <f t="shared" si="6"/>
        <v>0.1</v>
      </c>
      <c r="Q36" s="23">
        <f>Q35/$A$36</f>
        <v>0.2962962962962963</v>
      </c>
      <c r="R36" s="23">
        <f>R35/$A$36</f>
        <v>0.7777777777777778</v>
      </c>
      <c r="W36" s="24">
        <f>W35/$T$40</f>
        <v>0.125</v>
      </c>
      <c r="X36" s="24">
        <f>X35/$T$40</f>
        <v>0.875</v>
      </c>
      <c r="Y36" s="23">
        <f>Y35/$R$35</f>
        <v>0.19047619047619047</v>
      </c>
      <c r="Z36" s="23">
        <f>Z35/$R$35</f>
        <v>0.19047619047619047</v>
      </c>
      <c r="AA36" s="23">
        <f>AA35/$R$35</f>
        <v>0.5714285714285714</v>
      </c>
      <c r="AB36" s="23">
        <f>AB35/$R$35</f>
        <v>0.23809523809523808</v>
      </c>
      <c r="AC36" s="7" t="s">
        <v>145</v>
      </c>
      <c r="AD36" s="2">
        <f>MEDIAN(AD8:AD34)</f>
        <v>5</v>
      </c>
      <c r="AE36" s="24">
        <f aca="true" t="shared" si="7" ref="AE36:AK36">AE35/$R$35</f>
        <v>0.14285714285714285</v>
      </c>
      <c r="AF36" s="24">
        <f t="shared" si="7"/>
        <v>0.09523809523809523</v>
      </c>
      <c r="AG36" s="24">
        <f t="shared" si="7"/>
        <v>0.09523809523809523</v>
      </c>
      <c r="AH36" s="24">
        <f t="shared" si="7"/>
        <v>0.42857142857142855</v>
      </c>
      <c r="AI36" s="24">
        <f t="shared" si="7"/>
        <v>0.14285714285714285</v>
      </c>
      <c r="AJ36" s="24">
        <f t="shared" si="7"/>
        <v>0.047619047619047616</v>
      </c>
      <c r="AK36" s="24">
        <f t="shared" si="7"/>
        <v>0.047619047619047616</v>
      </c>
      <c r="AO36" s="23">
        <f>AO35/$R$35</f>
        <v>0.7619047619047619</v>
      </c>
      <c r="AP36" s="23">
        <f>AP35/$R$35</f>
        <v>0.23809523809523808</v>
      </c>
      <c r="AQ36" s="23">
        <f aca="true" t="shared" si="8" ref="AQ36:AX36">AQ35/$A$36</f>
        <v>0.18518518518518517</v>
      </c>
      <c r="AR36" s="23">
        <f t="shared" si="8"/>
        <v>0.3333333333333333</v>
      </c>
      <c r="AS36" s="23">
        <f t="shared" si="8"/>
        <v>0.48148148148148145</v>
      </c>
      <c r="AT36" s="23">
        <f t="shared" si="8"/>
        <v>0.1111111111111111</v>
      </c>
      <c r="AU36" s="23">
        <f t="shared" si="8"/>
        <v>0.07407407407407407</v>
      </c>
      <c r="AV36" s="23">
        <f t="shared" si="8"/>
        <v>0</v>
      </c>
      <c r="AW36" s="23">
        <f t="shared" si="8"/>
        <v>0.25925925925925924</v>
      </c>
      <c r="AX36" s="23">
        <f t="shared" si="8"/>
        <v>0.7407407407407407</v>
      </c>
      <c r="BA36" s="23">
        <f>BA35/A36</f>
        <v>0.8518518518518519</v>
      </c>
      <c r="BB36" s="23">
        <f>BB35/A36</f>
        <v>0.14814814814814814</v>
      </c>
    </row>
    <row r="37" spans="2:21" ht="13.5">
      <c r="B37" s="8"/>
      <c r="C37" s="2"/>
      <c r="D37" s="2"/>
      <c r="E37" s="2"/>
      <c r="F37" s="2"/>
      <c r="G37" s="2"/>
      <c r="H37" s="2"/>
      <c r="S37" s="5" t="s">
        <v>122</v>
      </c>
      <c r="T37" s="9">
        <f>S35</f>
        <v>7</v>
      </c>
      <c r="U37" s="31">
        <f>T37/$T$40</f>
        <v>0.875</v>
      </c>
    </row>
    <row r="38" spans="10:55" ht="13.5">
      <c r="J38" s="30" t="s">
        <v>151</v>
      </c>
      <c r="S38" s="5" t="s">
        <v>123</v>
      </c>
      <c r="T38" s="9">
        <f>T35</f>
        <v>1</v>
      </c>
      <c r="U38" s="31">
        <f>T38/$T$40</f>
        <v>0.125</v>
      </c>
      <c r="AM38" s="12" t="s">
        <v>154</v>
      </c>
      <c r="BC38" s="9" t="s">
        <v>163</v>
      </c>
    </row>
    <row r="39" spans="2:56" ht="13.5">
      <c r="B39" s="1" t="s">
        <v>143</v>
      </c>
      <c r="J39" s="5" t="s">
        <v>114</v>
      </c>
      <c r="K39" s="9">
        <f>J35</f>
        <v>2</v>
      </c>
      <c r="L39" s="24">
        <f>K39/$K$48</f>
        <v>0.11764705882352941</v>
      </c>
      <c r="S39" s="5" t="s">
        <v>124</v>
      </c>
      <c r="T39" s="9">
        <f>U35</f>
        <v>1</v>
      </c>
      <c r="U39" s="31">
        <f>T39/$T$40</f>
        <v>0.125</v>
      </c>
      <c r="AM39" s="14" t="s">
        <v>155</v>
      </c>
      <c r="AN39" s="33">
        <f>COUNTIF($AM$8:$AM$34,"&gt;100000")-COUNTIF($AM$8:$AM$34,"&gt;500000")</f>
        <v>4</v>
      </c>
      <c r="AO39" s="23">
        <f>AN39/$R$35</f>
        <v>0.19047619047619047</v>
      </c>
      <c r="BB39" s="7" t="s">
        <v>164</v>
      </c>
      <c r="BC39" s="6">
        <f>COUNTIF($BC$8:$BC$34,"&gt;18")-COUNTIF($BC$8:$BC$34,"&gt;30")</f>
        <v>12</v>
      </c>
      <c r="BD39" s="34">
        <f>BC39/$A$36</f>
        <v>0.4444444444444444</v>
      </c>
    </row>
    <row r="40" spans="3:56" ht="13.5">
      <c r="C40" s="5" t="s">
        <v>108</v>
      </c>
      <c r="D40" s="5" t="s">
        <v>109</v>
      </c>
      <c r="E40" s="5" t="s">
        <v>110</v>
      </c>
      <c r="F40" s="5" t="s">
        <v>111</v>
      </c>
      <c r="G40" s="5" t="s">
        <v>112</v>
      </c>
      <c r="H40" s="5" t="s">
        <v>113</v>
      </c>
      <c r="J40" s="5" t="s">
        <v>115</v>
      </c>
      <c r="K40" s="9">
        <f>K35</f>
        <v>6</v>
      </c>
      <c r="L40" s="24">
        <f aca="true" t="shared" si="9" ref="L40:L47">K40/$K$48</f>
        <v>0.35294117647058826</v>
      </c>
      <c r="S40" s="6" t="s">
        <v>150</v>
      </c>
      <c r="T40" s="6">
        <f>Q35</f>
        <v>8</v>
      </c>
      <c r="AM40" s="14" t="s">
        <v>156</v>
      </c>
      <c r="AN40" s="33">
        <f>COUNTIF($AM$8:$AM$34,"&gt;100000")-COUNTIF($AM$8:$AM$34,"&gt;1000000")-COUNTIF($AM$8:$AM$34,"&lt;500001")</f>
        <v>2</v>
      </c>
      <c r="AO40" s="23">
        <f aca="true" t="shared" si="10" ref="AO40:AO45">AN40/$R$35</f>
        <v>0.09523809523809523</v>
      </c>
      <c r="BB40" s="7" t="s">
        <v>165</v>
      </c>
      <c r="BC40" s="6">
        <f>COUNTIF($BC$8:$BC$34,"&gt;18")-COUNTIF($BC$8:$BC$34,"&gt;40")-COUNTIF($BC$8:$BC$34,"&lt;31")</f>
        <v>10</v>
      </c>
      <c r="BD40" s="34">
        <f>BC40/$A$36</f>
        <v>0.37037037037037035</v>
      </c>
    </row>
    <row r="41" spans="2:56" ht="13.5">
      <c r="B41" s="8" t="s">
        <v>145</v>
      </c>
      <c r="C41" s="25">
        <f aca="true" t="shared" si="11" ref="C41:H41">MEDIAN(C8:C34)</f>
        <v>0.225</v>
      </c>
      <c r="D41" s="27">
        <f t="shared" si="11"/>
        <v>0.2</v>
      </c>
      <c r="E41" s="25">
        <f t="shared" si="11"/>
        <v>0.15</v>
      </c>
      <c r="F41" s="25">
        <f t="shared" si="11"/>
        <v>0.1</v>
      </c>
      <c r="G41" s="25">
        <f t="shared" si="11"/>
        <v>0.15</v>
      </c>
      <c r="H41" s="25">
        <f t="shared" si="11"/>
        <v>0.1</v>
      </c>
      <c r="J41" s="5" t="s">
        <v>116</v>
      </c>
      <c r="K41" s="9">
        <f>L35</f>
        <v>3</v>
      </c>
      <c r="L41" s="24">
        <f t="shared" si="9"/>
        <v>0.17647058823529413</v>
      </c>
      <c r="AM41" s="14" t="s">
        <v>157</v>
      </c>
      <c r="AN41" s="33">
        <f>COUNTIF($AM$8:$AM$34,"&gt;100000")-COUNTIF($AM$8:$AM$34,"&gt;3000000")-COUNTIF($AM$8:$AM$34,"&lt;1000001")</f>
        <v>4</v>
      </c>
      <c r="AO41" s="23">
        <f t="shared" si="10"/>
        <v>0.19047619047619047</v>
      </c>
      <c r="BB41" s="7" t="s">
        <v>166</v>
      </c>
      <c r="BC41" s="6">
        <f>COUNTIF($BC$8:$BC$34,"&gt;18")-COUNTIF($BC$8:$BC$34,"&lt;41")</f>
        <v>5</v>
      </c>
      <c r="BD41" s="34">
        <f>BC41/$A$36</f>
        <v>0.18518518518518517</v>
      </c>
    </row>
    <row r="42" spans="2:41" ht="13.5">
      <c r="B42" s="1" t="s">
        <v>142</v>
      </c>
      <c r="C42" s="23">
        <f aca="true" t="shared" si="12" ref="C42:H42">COUNTBLANK(C8:C34)/$A$36</f>
        <v>0.037037037037037035</v>
      </c>
      <c r="D42" s="23">
        <f t="shared" si="12"/>
        <v>0.037037037037037035</v>
      </c>
      <c r="E42" s="23">
        <f t="shared" si="12"/>
        <v>0.07407407407407407</v>
      </c>
      <c r="F42" s="23">
        <f t="shared" si="12"/>
        <v>0.07407407407407407</v>
      </c>
      <c r="G42" s="23">
        <f t="shared" si="12"/>
        <v>0.2222222222222222</v>
      </c>
      <c r="H42" s="23">
        <f t="shared" si="12"/>
        <v>0.4444444444444444</v>
      </c>
      <c r="J42" s="5" t="s">
        <v>117</v>
      </c>
      <c r="K42" s="9">
        <f>M35</f>
        <v>9</v>
      </c>
      <c r="L42" s="24">
        <f t="shared" si="9"/>
        <v>0.5294117647058824</v>
      </c>
      <c r="AM42" s="14" t="s">
        <v>158</v>
      </c>
      <c r="AN42" s="33">
        <f>COUNTIF($AM$8:$AM$34,"&gt;100000")-COUNTIF($AM$8:$AM$34,"&gt;5000000")-COUNTIF($AM$8:$AM$34,"&lt;3000001")</f>
        <v>1</v>
      </c>
      <c r="AO42" s="23">
        <f t="shared" si="10"/>
        <v>0.047619047619047616</v>
      </c>
    </row>
    <row r="43" spans="2:41" ht="13.5">
      <c r="B43" s="15" t="s">
        <v>144</v>
      </c>
      <c r="C43" s="29">
        <f aca="true" t="shared" si="13" ref="C43:H43">AVERAGE(C8:C34)</f>
        <v>0.25000000000000006</v>
      </c>
      <c r="D43" s="29">
        <f t="shared" si="13"/>
        <v>0.22846153846153852</v>
      </c>
      <c r="E43" s="29">
        <f t="shared" si="13"/>
        <v>0.16800000000000004</v>
      </c>
      <c r="F43" s="29">
        <f t="shared" si="13"/>
        <v>0.13079999999999997</v>
      </c>
      <c r="G43" s="29">
        <f t="shared" si="13"/>
        <v>0.19476190476190475</v>
      </c>
      <c r="H43" s="29">
        <f t="shared" si="13"/>
        <v>0.2</v>
      </c>
      <c r="J43" s="5" t="s">
        <v>118</v>
      </c>
      <c r="K43" s="9">
        <f>N35</f>
        <v>3</v>
      </c>
      <c r="L43" s="24">
        <f t="shared" si="9"/>
        <v>0.17647058823529413</v>
      </c>
      <c r="AM43" s="14" t="s">
        <v>159</v>
      </c>
      <c r="AN43" s="33">
        <f>COUNTIF($AM$8:$AM$34,"&gt;100000")-COUNTIF($AM$8:$AM$34,"&gt;10000000")-COUNTIF($AM$8:$AM$34,"&lt;5000001")</f>
        <v>2</v>
      </c>
      <c r="AO43" s="23">
        <f t="shared" si="10"/>
        <v>0.09523809523809523</v>
      </c>
    </row>
    <row r="44" spans="10:41" ht="13.5">
      <c r="J44" s="5" t="s">
        <v>146</v>
      </c>
      <c r="K44" s="9">
        <v>3</v>
      </c>
      <c r="L44" s="24">
        <f t="shared" si="9"/>
        <v>0.17647058823529413</v>
      </c>
      <c r="Q44" s="24">
        <f>2/A36</f>
        <v>0.07407407407407407</v>
      </c>
      <c r="AM44" s="14" t="s">
        <v>160</v>
      </c>
      <c r="AN44" s="33">
        <f>COUNTIF($AM$8:$AM$34,"&gt;100000")-COUNTIF($AM$8:$AM$34,"&lt;10000001")</f>
        <v>3</v>
      </c>
      <c r="AO44" s="23">
        <f t="shared" si="10"/>
        <v>0.14285714285714285</v>
      </c>
    </row>
    <row r="45" spans="10:41" ht="13.5">
      <c r="J45" s="5" t="s">
        <v>147</v>
      </c>
      <c r="K45" s="9">
        <v>3</v>
      </c>
      <c r="L45" s="24">
        <f t="shared" si="9"/>
        <v>0.17647058823529413</v>
      </c>
      <c r="AM45" s="14" t="s">
        <v>161</v>
      </c>
      <c r="AN45" s="33">
        <v>5</v>
      </c>
      <c r="AO45" s="23">
        <f t="shared" si="10"/>
        <v>0.23809523809523808</v>
      </c>
    </row>
    <row r="46" spans="10:12" ht="13.5">
      <c r="J46" s="5" t="s">
        <v>148</v>
      </c>
      <c r="K46" s="9">
        <v>4</v>
      </c>
      <c r="L46" s="24">
        <f t="shared" si="9"/>
        <v>0.23529411764705882</v>
      </c>
    </row>
    <row r="47" spans="10:12" ht="13.5">
      <c r="J47" s="5" t="s">
        <v>149</v>
      </c>
      <c r="K47" s="9">
        <v>4</v>
      </c>
      <c r="L47" s="24">
        <f t="shared" si="9"/>
        <v>0.23529411764705882</v>
      </c>
    </row>
    <row r="48" spans="10:11" ht="13.5">
      <c r="J48" s="9" t="s">
        <v>150</v>
      </c>
      <c r="K48" s="9">
        <v>17</v>
      </c>
    </row>
  </sheetData>
  <sheetProtection/>
  <autoFilter ref="A7:BD48"/>
  <mergeCells count="19">
    <mergeCell ref="AQ5:AV5"/>
    <mergeCell ref="AY6:AZ6"/>
    <mergeCell ref="BA6:BB6"/>
    <mergeCell ref="BC6:BC7"/>
    <mergeCell ref="BD6:BD7"/>
    <mergeCell ref="A6:A7"/>
    <mergeCell ref="AO6:AP6"/>
    <mergeCell ref="AQ6:AV6"/>
    <mergeCell ref="AW6:AX6"/>
    <mergeCell ref="A1:B4"/>
    <mergeCell ref="C1:U4"/>
    <mergeCell ref="Y6:AC6"/>
    <mergeCell ref="AE6:AL6"/>
    <mergeCell ref="AM6:AN6"/>
    <mergeCell ref="C6:I6"/>
    <mergeCell ref="J6:P6"/>
    <mergeCell ref="Q6:R6"/>
    <mergeCell ref="S6:V6"/>
    <mergeCell ref="W6:X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cuentas</dc:creator>
  <cp:keywords/>
  <dc:description/>
  <cp:lastModifiedBy>MarLiDuRu</cp:lastModifiedBy>
  <dcterms:created xsi:type="dcterms:W3CDTF">2014-02-04T21:14:15Z</dcterms:created>
  <dcterms:modified xsi:type="dcterms:W3CDTF">2014-08-02T02:51:46Z</dcterms:modified>
  <cp:category/>
  <cp:version/>
  <cp:contentType/>
  <cp:contentStatus/>
</cp:coreProperties>
</file>