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7590" activeTab="1"/>
  </bookViews>
  <sheets>
    <sheet name="Hoja1" sheetId="1" r:id="rId1"/>
    <sheet name="Hoja2" sheetId="2" r:id="rId2"/>
    <sheet name="Hoja3" sheetId="3" r:id="rId3"/>
  </sheets>
  <definedNames>
    <definedName name="_xlfn.AVERAGEIF" hidden="1">#NAME?</definedName>
    <definedName name="_xlnm.Print_Area" localSheetId="0">'Hoja1'!$O$12:$S$24</definedName>
    <definedName name="solver_adj" localSheetId="1" hidden="1">'Hoja2'!$K$5:$K$15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'Hoja2'!$C$33:$E$33</definedName>
    <definedName name="solver_lhs2" localSheetId="1" hidden="1">'Hoja2'!$F$33</definedName>
    <definedName name="solver_lhs3" localSheetId="1" hidden="1">'Hoja2'!$K$5:$K$15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'Hoja2'!$C$41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2</definedName>
    <definedName name="solver_rel3" localSheetId="1" hidden="1">5</definedName>
    <definedName name="solver_rhs1" localSheetId="1" hidden="1">'Hoja2'!$C$34:$E$34</definedName>
    <definedName name="solver_rhs2" localSheetId="1" hidden="1">'Hoja2'!$F$34</definedName>
    <definedName name="solver_rhs3" localSheetId="1" hidden="1">binario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fullCalcOnLoad="1"/>
</workbook>
</file>

<file path=xl/sharedStrings.xml><?xml version="1.0" encoding="utf-8"?>
<sst xmlns="http://schemas.openxmlformats.org/spreadsheetml/2006/main" count="178" uniqueCount="56">
  <si>
    <t>Origen</t>
  </si>
  <si>
    <t>Destino</t>
  </si>
  <si>
    <t>Kms</t>
  </si>
  <si>
    <t>Tiempo (min)</t>
  </si>
  <si>
    <t>Confiabilidad</t>
  </si>
  <si>
    <t>Medellín</t>
  </si>
  <si>
    <t>Cali</t>
  </si>
  <si>
    <t>Manizales</t>
  </si>
  <si>
    <t>Pereira</t>
  </si>
  <si>
    <t>Armenia</t>
  </si>
  <si>
    <t>Google</t>
  </si>
  <si>
    <t>Dato Guijim</t>
  </si>
  <si>
    <t>Factor de Ajuste</t>
  </si>
  <si>
    <t>Las Distancias</t>
  </si>
  <si>
    <t>Opcion 1 Carros Independientes</t>
  </si>
  <si>
    <t>Costo</t>
  </si>
  <si>
    <t>Sub Total</t>
  </si>
  <si>
    <t>Opcion 2 Dto Manizales y Armenia Pereira Unidos</t>
  </si>
  <si>
    <t>Costo Transporte</t>
  </si>
  <si>
    <t>Costo Impresión</t>
  </si>
  <si>
    <t>Pendiente</t>
  </si>
  <si>
    <t>Costos</t>
  </si>
  <si>
    <t>Costo / Km</t>
  </si>
  <si>
    <t>Distancia</t>
  </si>
  <si>
    <t>Tiempo</t>
  </si>
  <si>
    <t>Costs and characteristics of Truckload in a Single Destinatary</t>
  </si>
  <si>
    <t>From</t>
  </si>
  <si>
    <t>Option #</t>
  </si>
  <si>
    <t xml:space="preserve">Cali </t>
  </si>
  <si>
    <t>Mode</t>
  </si>
  <si>
    <t>Single destination</t>
  </si>
  <si>
    <t>Consolidated</t>
  </si>
  <si>
    <t>Objetive Function</t>
  </si>
  <si>
    <t>Reliability</t>
  </si>
  <si>
    <t>Time (min)</t>
  </si>
  <si>
    <t>Destination</t>
  </si>
  <si>
    <t>Route Cost</t>
  </si>
  <si>
    <t>Production Cost</t>
  </si>
  <si>
    <t>Min</t>
  </si>
  <si>
    <t>Suma Ciudad</t>
  </si>
  <si>
    <t xml:space="preserve">INPUTS - Destination </t>
  </si>
  <si>
    <t>DECISION VARIABLES</t>
  </si>
  <si>
    <t>Limit</t>
  </si>
  <si>
    <t>CONSTRAINTS</t>
  </si>
  <si>
    <t>OBJETIVE FUNCTION</t>
  </si>
  <si>
    <t>Freight Variable</t>
  </si>
  <si>
    <t>Suma TIME</t>
  </si>
  <si>
    <t>Suma COST</t>
  </si>
  <si>
    <t>Answer</t>
  </si>
  <si>
    <t>MIn</t>
  </si>
  <si>
    <t>Suma Cost</t>
  </si>
  <si>
    <t>MIN Points</t>
  </si>
  <si>
    <t>Average Reliability</t>
  </si>
  <si>
    <t>To</t>
  </si>
  <si>
    <t>Cost</t>
  </si>
  <si>
    <t>Minutes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</si>
</sst>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"/>
    <numFmt numFmtId="171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165" fontId="0" fillId="0" borderId="0" xfId="48" applyNumberFormat="1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65" fontId="0" fillId="0" borderId="10" xfId="48" applyNumberFormat="1" applyFont="1" applyBorder="1" applyAlignment="1">
      <alignment/>
    </xf>
    <xf numFmtId="165" fontId="0" fillId="0" borderId="0" xfId="48" applyNumberFormat="1" applyFont="1" applyFill="1" applyAlignment="1">
      <alignment/>
    </xf>
    <xf numFmtId="0" fontId="0" fillId="0" borderId="10" xfId="0" applyFill="1" applyBorder="1" applyAlignment="1">
      <alignment/>
    </xf>
    <xf numFmtId="165" fontId="0" fillId="0" borderId="10" xfId="48" applyNumberFormat="1" applyFont="1" applyFill="1" applyBorder="1" applyAlignment="1">
      <alignment/>
    </xf>
    <xf numFmtId="0" fontId="37" fillId="0" borderId="11" xfId="0" applyFont="1" applyBorder="1" applyAlignment="1">
      <alignment/>
    </xf>
    <xf numFmtId="0" fontId="0" fillId="0" borderId="12" xfId="0" applyBorder="1" applyAlignment="1">
      <alignment/>
    </xf>
    <xf numFmtId="165" fontId="0" fillId="0" borderId="12" xfId="48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5" fontId="0" fillId="0" borderId="17" xfId="48" applyNumberFormat="1" applyFont="1" applyFill="1" applyBorder="1" applyAlignment="1">
      <alignment/>
    </xf>
    <xf numFmtId="165" fontId="0" fillId="0" borderId="17" xfId="48" applyNumberFormat="1" applyFont="1" applyBorder="1" applyAlignment="1">
      <alignment/>
    </xf>
    <xf numFmtId="0" fontId="0" fillId="0" borderId="18" xfId="0" applyBorder="1" applyAlignment="1">
      <alignment/>
    </xf>
    <xf numFmtId="165" fontId="0" fillId="34" borderId="10" xfId="48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65" fontId="0" fillId="0" borderId="10" xfId="48" applyNumberFormat="1" applyFont="1" applyBorder="1" applyAlignment="1">
      <alignment/>
    </xf>
    <xf numFmtId="165" fontId="0" fillId="34" borderId="17" xfId="48" applyNumberFormat="1" applyFont="1" applyFill="1" applyBorder="1" applyAlignment="1">
      <alignment/>
    </xf>
    <xf numFmtId="165" fontId="0" fillId="0" borderId="0" xfId="48" applyNumberFormat="1" applyFont="1" applyAlignment="1">
      <alignment/>
    </xf>
    <xf numFmtId="165" fontId="0" fillId="0" borderId="0" xfId="48" applyNumberFormat="1" applyFont="1" applyFill="1" applyAlignment="1">
      <alignment/>
    </xf>
    <xf numFmtId="0" fontId="0" fillId="35" borderId="0" xfId="0" applyFill="1" applyAlignment="1">
      <alignment/>
    </xf>
    <xf numFmtId="43" fontId="0" fillId="0" borderId="0" xfId="0" applyNumberFormat="1" applyAlignment="1">
      <alignment/>
    </xf>
    <xf numFmtId="171" fontId="0" fillId="0" borderId="0" xfId="54" applyNumberFormat="1" applyFont="1" applyAlignment="1">
      <alignment/>
    </xf>
    <xf numFmtId="0" fontId="0" fillId="0" borderId="19" xfId="0" applyBorder="1" applyAlignment="1">
      <alignment/>
    </xf>
    <xf numFmtId="165" fontId="0" fillId="0" borderId="20" xfId="48" applyNumberFormat="1" applyFont="1" applyBorder="1" applyAlignment="1">
      <alignment/>
    </xf>
    <xf numFmtId="171" fontId="0" fillId="0" borderId="19" xfId="54" applyNumberFormat="1" applyFont="1" applyBorder="1" applyAlignment="1">
      <alignment/>
    </xf>
    <xf numFmtId="0" fontId="0" fillId="0" borderId="20" xfId="0" applyBorder="1" applyAlignment="1">
      <alignment/>
    </xf>
    <xf numFmtId="171" fontId="0" fillId="0" borderId="0" xfId="0" applyNumberFormat="1" applyAlignment="1">
      <alignment/>
    </xf>
    <xf numFmtId="0" fontId="37" fillId="0" borderId="0" xfId="0" applyFont="1" applyAlignment="1">
      <alignment/>
    </xf>
    <xf numFmtId="0" fontId="37" fillId="0" borderId="21" xfId="0" applyFont="1" applyBorder="1" applyAlignment="1">
      <alignment/>
    </xf>
    <xf numFmtId="165" fontId="37" fillId="0" borderId="22" xfId="48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F1">
      <selection activeCell="H7" sqref="H7"/>
    </sheetView>
  </sheetViews>
  <sheetFormatPr defaultColWidth="11.421875" defaultRowHeight="15"/>
  <cols>
    <col min="5" max="5" width="11.421875" style="0" customWidth="1"/>
    <col min="6" max="6" width="13.00390625" style="0" customWidth="1"/>
    <col min="8" max="9" width="11.421875" style="0" customWidth="1"/>
    <col min="13" max="13" width="11.421875" style="1" customWidth="1"/>
    <col min="17" max="17" width="13.7109375" style="1" customWidth="1"/>
    <col min="18" max="18" width="16.140625" style="1" bestFit="1" customWidth="1"/>
    <col min="19" max="19" width="14.8515625" style="0" customWidth="1"/>
  </cols>
  <sheetData>
    <row r="1" spans="4:10" ht="15">
      <c r="D1" t="s">
        <v>10</v>
      </c>
      <c r="E1" t="s">
        <v>13</v>
      </c>
      <c r="F1" t="s">
        <v>10</v>
      </c>
      <c r="G1" t="s">
        <v>11</v>
      </c>
      <c r="H1" t="s">
        <v>13</v>
      </c>
      <c r="J1" t="s">
        <v>12</v>
      </c>
    </row>
    <row r="2" spans="2:15" ht="15">
      <c r="B2" t="s">
        <v>0</v>
      </c>
      <c r="C2" t="s">
        <v>1</v>
      </c>
      <c r="D2" t="s">
        <v>2</v>
      </c>
      <c r="E2" t="s">
        <v>2</v>
      </c>
      <c r="F2" t="s">
        <v>3</v>
      </c>
      <c r="G2" t="s">
        <v>3</v>
      </c>
      <c r="H2" t="s">
        <v>3</v>
      </c>
      <c r="L2" t="s">
        <v>4</v>
      </c>
      <c r="M2" s="1" t="s">
        <v>21</v>
      </c>
      <c r="N2" t="s">
        <v>22</v>
      </c>
      <c r="O2">
        <f>+M4/D4</f>
        <v>1094.7056737588653</v>
      </c>
    </row>
    <row r="3" spans="2:12" ht="15">
      <c r="B3" s="2" t="s">
        <v>5</v>
      </c>
      <c r="C3" s="2" t="s">
        <v>7</v>
      </c>
      <c r="D3" s="2">
        <v>190</v>
      </c>
      <c r="E3" s="2">
        <v>194</v>
      </c>
      <c r="F3" s="2">
        <v>211</v>
      </c>
      <c r="G3" s="2">
        <f>+F3*$J$10</f>
        <v>234.7585560569247</v>
      </c>
      <c r="J3">
        <f aca="true" t="shared" si="0" ref="J3:J8">+G3/F3</f>
        <v>1.1125997917389796</v>
      </c>
      <c r="K3" t="e">
        <f aca="true" t="shared" si="1" ref="K3:K8">+G3/H3</f>
        <v>#DIV/0!</v>
      </c>
      <c r="L3">
        <v>0.98</v>
      </c>
    </row>
    <row r="4" spans="2:13" ht="15">
      <c r="B4" t="s">
        <v>6</v>
      </c>
      <c r="C4" t="s">
        <v>7</v>
      </c>
      <c r="D4">
        <v>282</v>
      </c>
      <c r="E4">
        <v>287</v>
      </c>
      <c r="F4">
        <v>250</v>
      </c>
      <c r="G4">
        <v>300</v>
      </c>
      <c r="H4">
        <v>261</v>
      </c>
      <c r="J4">
        <f t="shared" si="0"/>
        <v>1.2</v>
      </c>
      <c r="K4">
        <f t="shared" si="1"/>
        <v>1.1494252873563218</v>
      </c>
      <c r="L4">
        <v>1</v>
      </c>
      <c r="M4" s="5">
        <v>308707</v>
      </c>
    </row>
    <row r="5" spans="2:12" ht="15">
      <c r="B5" t="s">
        <v>5</v>
      </c>
      <c r="C5" t="s">
        <v>8</v>
      </c>
      <c r="D5">
        <v>205</v>
      </c>
      <c r="E5">
        <v>215</v>
      </c>
      <c r="F5">
        <v>228</v>
      </c>
      <c r="G5">
        <f>+F5*$J$10</f>
        <v>253.67275251648735</v>
      </c>
      <c r="H5">
        <v>245</v>
      </c>
      <c r="J5">
        <f t="shared" si="0"/>
        <v>1.1125997917389796</v>
      </c>
      <c r="K5">
        <f t="shared" si="1"/>
        <v>1.0353989898632137</v>
      </c>
      <c r="L5">
        <v>0.98</v>
      </c>
    </row>
    <row r="6" spans="2:12" ht="15">
      <c r="B6" s="2" t="s">
        <v>6</v>
      </c>
      <c r="C6" s="2" t="s">
        <v>8</v>
      </c>
      <c r="D6" s="2">
        <v>231</v>
      </c>
      <c r="E6" s="2">
        <v>234</v>
      </c>
      <c r="F6" s="2">
        <v>201</v>
      </c>
      <c r="G6" s="2">
        <v>210</v>
      </c>
      <c r="H6">
        <v>276</v>
      </c>
      <c r="J6">
        <f t="shared" si="0"/>
        <v>1.044776119402985</v>
      </c>
      <c r="K6">
        <f t="shared" si="1"/>
        <v>0.7608695652173914</v>
      </c>
      <c r="L6">
        <v>1</v>
      </c>
    </row>
    <row r="7" spans="2:12" ht="15">
      <c r="B7" t="s">
        <v>5</v>
      </c>
      <c r="C7" t="s">
        <v>9</v>
      </c>
      <c r="D7">
        <v>250</v>
      </c>
      <c r="E7">
        <v>267</v>
      </c>
      <c r="F7">
        <v>272</v>
      </c>
      <c r="G7">
        <f>+F7*$J$10</f>
        <v>302.62714335300245</v>
      </c>
      <c r="H7">
        <v>311</v>
      </c>
      <c r="J7">
        <f t="shared" si="0"/>
        <v>1.1125997917389796</v>
      </c>
      <c r="K7">
        <f t="shared" si="1"/>
        <v>0.9730776313601365</v>
      </c>
      <c r="L7">
        <v>0.98</v>
      </c>
    </row>
    <row r="8" spans="2:12" ht="15">
      <c r="B8" s="2" t="s">
        <v>6</v>
      </c>
      <c r="C8" s="2" t="s">
        <v>9</v>
      </c>
      <c r="D8" s="2">
        <v>202</v>
      </c>
      <c r="E8" s="2">
        <v>203</v>
      </c>
      <c r="F8" s="2">
        <v>172</v>
      </c>
      <c r="G8" s="2">
        <v>188</v>
      </c>
      <c r="H8">
        <v>248</v>
      </c>
      <c r="J8">
        <f t="shared" si="0"/>
        <v>1.0930232558139534</v>
      </c>
      <c r="K8">
        <f t="shared" si="1"/>
        <v>0.7580645161290323</v>
      </c>
      <c r="L8">
        <v>1</v>
      </c>
    </row>
    <row r="10" spans="1:13" ht="15">
      <c r="A10" t="s">
        <v>6</v>
      </c>
      <c r="B10" t="s">
        <v>9</v>
      </c>
      <c r="C10" t="s">
        <v>8</v>
      </c>
      <c r="D10">
        <v>45</v>
      </c>
      <c r="F10">
        <v>52</v>
      </c>
      <c r="G10">
        <v>315</v>
      </c>
      <c r="J10">
        <f>+(J8+J6+J4)/3</f>
        <v>1.1125997917389796</v>
      </c>
      <c r="L10">
        <v>1</v>
      </c>
      <c r="M10" s="5">
        <v>280449</v>
      </c>
    </row>
    <row r="11" spans="1:12" ht="15.75" thickBot="1">
      <c r="A11" t="s">
        <v>5</v>
      </c>
      <c r="B11" t="s">
        <v>7</v>
      </c>
      <c r="C11" t="s">
        <v>8</v>
      </c>
      <c r="D11">
        <v>52</v>
      </c>
      <c r="F11">
        <v>69</v>
      </c>
      <c r="L11">
        <v>1</v>
      </c>
    </row>
    <row r="12" spans="15:19" ht="15">
      <c r="O12" s="9" t="s">
        <v>14</v>
      </c>
      <c r="P12" s="10"/>
      <c r="Q12" s="11"/>
      <c r="R12" s="11"/>
      <c r="S12" s="12"/>
    </row>
    <row r="13" spans="7:19" ht="15">
      <c r="G13" t="s">
        <v>15</v>
      </c>
      <c r="O13" s="13"/>
      <c r="P13" s="4"/>
      <c r="Q13" s="5" t="str">
        <f>+G2</f>
        <v>Tiempo (min)</v>
      </c>
      <c r="R13" s="5" t="s">
        <v>18</v>
      </c>
      <c r="S13" s="14" t="s">
        <v>19</v>
      </c>
    </row>
    <row r="14" spans="15:19" ht="15">
      <c r="O14" s="15" t="s">
        <v>5</v>
      </c>
      <c r="P14" s="7" t="s">
        <v>7</v>
      </c>
      <c r="Q14" s="8">
        <f>+G3</f>
        <v>234.7585560569247</v>
      </c>
      <c r="R14" s="5">
        <f>+O2*D3*1.5</f>
        <v>311991.1170212766</v>
      </c>
      <c r="S14" s="22" t="s">
        <v>20</v>
      </c>
    </row>
    <row r="15" spans="15:19" ht="15">
      <c r="O15" s="15" t="s">
        <v>6</v>
      </c>
      <c r="P15" s="7" t="s">
        <v>8</v>
      </c>
      <c r="Q15" s="8">
        <f>+G6</f>
        <v>210</v>
      </c>
      <c r="R15" s="5">
        <f>+D6*O2</f>
        <v>252877.01063829788</v>
      </c>
      <c r="S15" s="22" t="s">
        <v>20</v>
      </c>
    </row>
    <row r="16" spans="15:19" ht="15">
      <c r="O16" s="15" t="s">
        <v>6</v>
      </c>
      <c r="P16" s="7" t="s">
        <v>9</v>
      </c>
      <c r="Q16" s="8">
        <f>+G8</f>
        <v>188</v>
      </c>
      <c r="R16" s="5">
        <f>+D8*O2</f>
        <v>221130.54609929078</v>
      </c>
      <c r="S16" s="22" t="s">
        <v>20</v>
      </c>
    </row>
    <row r="17" spans="15:19" ht="15.75" thickBot="1">
      <c r="O17" s="16" t="s">
        <v>16</v>
      </c>
      <c r="P17" s="17"/>
      <c r="Q17" s="18">
        <f>SUM(Q14:Q16)</f>
        <v>632.7585560569247</v>
      </c>
      <c r="R17" s="19">
        <f>SUM(R14:R16)</f>
        <v>785998.6737588653</v>
      </c>
      <c r="S17" s="20"/>
    </row>
    <row r="18" spans="15:17" ht="15.75" thickBot="1">
      <c r="O18" s="3"/>
      <c r="P18" s="3"/>
      <c r="Q18" s="6"/>
    </row>
    <row r="19" spans="15:19" ht="15">
      <c r="O19" s="9" t="s">
        <v>17</v>
      </c>
      <c r="P19" s="10"/>
      <c r="Q19" s="11"/>
      <c r="R19" s="11"/>
      <c r="S19" s="12"/>
    </row>
    <row r="20" spans="15:19" ht="15">
      <c r="O20" s="13"/>
      <c r="P20" s="4"/>
      <c r="Q20" s="5" t="str">
        <f>+Q13</f>
        <v>Tiempo (min)</v>
      </c>
      <c r="R20" s="5" t="s">
        <v>18</v>
      </c>
      <c r="S20" s="14" t="s">
        <v>19</v>
      </c>
    </row>
    <row r="21" spans="15:19" ht="15">
      <c r="O21" s="15" t="s">
        <v>5</v>
      </c>
      <c r="P21" s="7" t="s">
        <v>7</v>
      </c>
      <c r="Q21" s="8">
        <f>+Q14</f>
        <v>234.7585560569247</v>
      </c>
      <c r="R21" s="5">
        <f>+R14</f>
        <v>311991.1170212766</v>
      </c>
      <c r="S21" s="22" t="s">
        <v>20</v>
      </c>
    </row>
    <row r="22" spans="15:19" ht="15">
      <c r="O22" s="15" t="s">
        <v>6</v>
      </c>
      <c r="P22" s="7" t="s">
        <v>8</v>
      </c>
      <c r="Q22" s="8">
        <f>+G10</f>
        <v>315</v>
      </c>
      <c r="R22" s="5">
        <v>0</v>
      </c>
      <c r="S22" s="22" t="s">
        <v>20</v>
      </c>
    </row>
    <row r="23" spans="15:19" ht="15">
      <c r="O23" s="15" t="s">
        <v>6</v>
      </c>
      <c r="P23" s="7" t="s">
        <v>9</v>
      </c>
      <c r="Q23" s="8">
        <f>+Q16</f>
        <v>188</v>
      </c>
      <c r="R23" s="5">
        <v>280449</v>
      </c>
      <c r="S23" s="22" t="s">
        <v>20</v>
      </c>
    </row>
    <row r="24" spans="15:19" ht="15.75" thickBot="1">
      <c r="O24" s="16" t="s">
        <v>16</v>
      </c>
      <c r="P24" s="17"/>
      <c r="Q24" s="18">
        <f>SUM(Q21:Q23)</f>
        <v>737.7585560569247</v>
      </c>
      <c r="R24" s="19">
        <f>SUM(R21:R23)</f>
        <v>592440.1170212766</v>
      </c>
      <c r="S24" s="20"/>
    </row>
    <row r="25" spans="15:17" ht="15.75" thickBot="1">
      <c r="O25" s="3"/>
      <c r="P25" s="3"/>
      <c r="Q25" s="6"/>
    </row>
    <row r="26" spans="15:25" ht="15">
      <c r="O26" s="3"/>
      <c r="P26" s="3"/>
      <c r="Q26" s="6"/>
      <c r="U26" s="9" t="s">
        <v>25</v>
      </c>
      <c r="V26" s="10"/>
      <c r="W26" s="11"/>
      <c r="X26" s="11"/>
      <c r="Y26" s="12"/>
    </row>
    <row r="27" spans="15:25" ht="15">
      <c r="O27" s="3"/>
      <c r="P27" s="3"/>
      <c r="Q27" s="6"/>
      <c r="U27" s="13" t="s">
        <v>0</v>
      </c>
      <c r="V27" s="4" t="s">
        <v>1</v>
      </c>
      <c r="W27" s="5" t="s">
        <v>18</v>
      </c>
      <c r="X27" s="23" t="s">
        <v>23</v>
      </c>
      <c r="Y27" s="14" t="s">
        <v>24</v>
      </c>
    </row>
    <row r="28" spans="15:25" ht="15">
      <c r="O28" s="3"/>
      <c r="P28" s="3"/>
      <c r="Q28" s="6"/>
      <c r="U28" s="15" t="s">
        <v>6</v>
      </c>
      <c r="V28" s="7" t="s">
        <v>9</v>
      </c>
      <c r="W28" s="21">
        <f>+M17</f>
        <v>0</v>
      </c>
      <c r="X28" s="5">
        <f>+U16*J17*1.5</f>
        <v>0</v>
      </c>
      <c r="Y28" s="14"/>
    </row>
    <row r="29" spans="21:25" ht="15">
      <c r="U29" s="15" t="s">
        <v>6</v>
      </c>
      <c r="V29" s="7" t="s">
        <v>8</v>
      </c>
      <c r="W29" s="21">
        <f>+M20</f>
        <v>0</v>
      </c>
      <c r="X29" s="5">
        <f>+J20*U16</f>
        <v>0</v>
      </c>
      <c r="Y29" s="14"/>
    </row>
    <row r="30" spans="21:25" ht="15">
      <c r="U30" s="15" t="s">
        <v>6</v>
      </c>
      <c r="V30" s="7" t="s">
        <v>7</v>
      </c>
      <c r="W30" s="21">
        <f>+M22</f>
        <v>0</v>
      </c>
      <c r="X30" s="5">
        <f>+J22*U16</f>
        <v>0</v>
      </c>
      <c r="Y30" s="14"/>
    </row>
    <row r="31" spans="21:25" ht="15">
      <c r="U31" s="15" t="s">
        <v>5</v>
      </c>
      <c r="V31" s="7" t="s">
        <v>9</v>
      </c>
      <c r="W31" s="21">
        <f>+M20</f>
        <v>0</v>
      </c>
      <c r="X31" s="5">
        <f>+U19*J20*1.5</f>
        <v>0</v>
      </c>
      <c r="Y31" s="14"/>
    </row>
    <row r="32" spans="21:25" ht="15">
      <c r="U32" s="15" t="s">
        <v>5</v>
      </c>
      <c r="V32" s="7" t="s">
        <v>8</v>
      </c>
      <c r="W32" s="21">
        <f>+M23</f>
        <v>0</v>
      </c>
      <c r="X32" s="5">
        <f>+J23*U19</f>
        <v>0</v>
      </c>
      <c r="Y32" s="14"/>
    </row>
    <row r="33" spans="21:25" ht="15.75" thickBot="1">
      <c r="U33" s="16" t="s">
        <v>5</v>
      </c>
      <c r="V33" s="17" t="s">
        <v>7</v>
      </c>
      <c r="W33" s="24">
        <f>+M25</f>
        <v>0</v>
      </c>
      <c r="X33" s="19">
        <f>+J25*U19</f>
        <v>0</v>
      </c>
      <c r="Y33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3"/>
  <sheetViews>
    <sheetView tabSelected="1" zoomScale="70" zoomScaleNormal="70" zoomScalePageLayoutView="0" workbookViewId="0" topLeftCell="A1">
      <selection activeCell="N41" sqref="A1:N41"/>
    </sheetView>
  </sheetViews>
  <sheetFormatPr defaultColWidth="11.421875" defaultRowHeight="15"/>
  <cols>
    <col min="2" max="2" width="17.140625" style="0" bestFit="1" customWidth="1"/>
    <col min="4" max="10" width="6.7109375" style="0" customWidth="1"/>
    <col min="11" max="11" width="11.140625" style="0" customWidth="1"/>
    <col min="12" max="12" width="11.421875" style="25" customWidth="1"/>
    <col min="13" max="13" width="11.8515625" style="0" bestFit="1" customWidth="1"/>
  </cols>
  <sheetData>
    <row r="2" spans="2:12" ht="15">
      <c r="B2" s="35" t="s">
        <v>40</v>
      </c>
      <c r="L2" s="26"/>
    </row>
    <row r="3" spans="4:12" ht="15.75" thickBot="1">
      <c r="D3" t="s">
        <v>35</v>
      </c>
      <c r="H3" t="s">
        <v>34</v>
      </c>
      <c r="J3" s="3"/>
      <c r="L3" s="26"/>
    </row>
    <row r="4" spans="1:24" ht="15">
      <c r="A4" t="s">
        <v>27</v>
      </c>
      <c r="B4" t="s">
        <v>29</v>
      </c>
      <c r="C4" t="s">
        <v>26</v>
      </c>
      <c r="D4" t="s">
        <v>9</v>
      </c>
      <c r="E4" t="s">
        <v>8</v>
      </c>
      <c r="F4" t="s">
        <v>7</v>
      </c>
      <c r="G4" t="s">
        <v>39</v>
      </c>
      <c r="H4" t="s">
        <v>9</v>
      </c>
      <c r="I4" t="s">
        <v>8</v>
      </c>
      <c r="J4" s="3" t="s">
        <v>7</v>
      </c>
      <c r="K4" t="s">
        <v>32</v>
      </c>
      <c r="L4" s="26" t="s">
        <v>36</v>
      </c>
      <c r="M4" t="s">
        <v>33</v>
      </c>
      <c r="N4" t="s">
        <v>37</v>
      </c>
      <c r="T4" s="41" t="s">
        <v>26</v>
      </c>
      <c r="U4" s="42" t="s">
        <v>53</v>
      </c>
      <c r="V4" s="43" t="s">
        <v>55</v>
      </c>
      <c r="W4" s="43" t="str">
        <f>+M4</f>
        <v>Reliability</v>
      </c>
      <c r="X4" s="44" t="s">
        <v>54</v>
      </c>
    </row>
    <row r="5" spans="1:24" ht="15">
      <c r="A5">
        <v>1</v>
      </c>
      <c r="B5" t="s">
        <v>30</v>
      </c>
      <c r="C5" t="s">
        <v>28</v>
      </c>
      <c r="D5">
        <v>1</v>
      </c>
      <c r="E5">
        <v>0</v>
      </c>
      <c r="F5">
        <v>0</v>
      </c>
      <c r="G5">
        <f>SUM(D5:F5)</f>
        <v>1</v>
      </c>
      <c r="H5">
        <v>188</v>
      </c>
      <c r="I5">
        <v>0</v>
      </c>
      <c r="J5" s="3">
        <v>0</v>
      </c>
      <c r="K5" s="2">
        <v>0</v>
      </c>
      <c r="L5" s="26">
        <v>221130</v>
      </c>
      <c r="M5" s="29">
        <v>0.995</v>
      </c>
      <c r="N5">
        <v>0</v>
      </c>
      <c r="T5" s="13" t="str">
        <f>+C5</f>
        <v>Cali </v>
      </c>
      <c r="U5" s="4" t="s">
        <v>9</v>
      </c>
      <c r="V5" s="39">
        <f>+H5</f>
        <v>188</v>
      </c>
      <c r="W5" s="40">
        <f>+M5</f>
        <v>0.995</v>
      </c>
      <c r="X5" s="45">
        <f>+L5</f>
        <v>221130</v>
      </c>
    </row>
    <row r="6" spans="1:24" ht="15">
      <c r="A6">
        <v>2</v>
      </c>
      <c r="B6" t="s">
        <v>30</v>
      </c>
      <c r="C6" t="s">
        <v>28</v>
      </c>
      <c r="D6">
        <v>0</v>
      </c>
      <c r="E6">
        <v>1</v>
      </c>
      <c r="F6">
        <v>0</v>
      </c>
      <c r="G6">
        <f aca="true" t="shared" si="0" ref="G6:G15">SUM(D6:F6)</f>
        <v>1</v>
      </c>
      <c r="H6">
        <v>0</v>
      </c>
      <c r="I6">
        <v>210</v>
      </c>
      <c r="J6" s="3">
        <v>0</v>
      </c>
      <c r="K6" s="2">
        <v>0</v>
      </c>
      <c r="L6" s="26">
        <v>252877</v>
      </c>
      <c r="M6" s="29">
        <v>0.995</v>
      </c>
      <c r="N6">
        <v>0</v>
      </c>
      <c r="T6" s="13" t="str">
        <f aca="true" t="shared" si="1" ref="T6:T15">+C6</f>
        <v>Cali </v>
      </c>
      <c r="U6" s="4" t="s">
        <v>8</v>
      </c>
      <c r="V6" s="39">
        <f>+I6</f>
        <v>210</v>
      </c>
      <c r="W6" s="40">
        <f aca="true" t="shared" si="2" ref="W6:W15">+M6</f>
        <v>0.995</v>
      </c>
      <c r="X6" s="45">
        <f aca="true" t="shared" si="3" ref="X6:X15">+L6</f>
        <v>252877</v>
      </c>
    </row>
    <row r="7" spans="1:24" ht="15">
      <c r="A7">
        <v>3</v>
      </c>
      <c r="B7" t="s">
        <v>30</v>
      </c>
      <c r="C7" t="s">
        <v>28</v>
      </c>
      <c r="D7">
        <v>0</v>
      </c>
      <c r="E7">
        <v>0</v>
      </c>
      <c r="F7">
        <v>1</v>
      </c>
      <c r="G7">
        <f t="shared" si="0"/>
        <v>1</v>
      </c>
      <c r="H7">
        <v>0</v>
      </c>
      <c r="I7">
        <v>0</v>
      </c>
      <c r="J7" s="3">
        <v>300</v>
      </c>
      <c r="K7" s="2">
        <v>0</v>
      </c>
      <c r="L7" s="26">
        <v>308707</v>
      </c>
      <c r="M7" s="29">
        <v>0.995</v>
      </c>
      <c r="N7">
        <v>0</v>
      </c>
      <c r="T7" s="13" t="str">
        <f t="shared" si="1"/>
        <v>Cali </v>
      </c>
      <c r="U7" s="4" t="s">
        <v>7</v>
      </c>
      <c r="V7" s="39">
        <f>+J7</f>
        <v>300</v>
      </c>
      <c r="W7" s="40">
        <f t="shared" si="2"/>
        <v>0.995</v>
      </c>
      <c r="X7" s="45">
        <f t="shared" si="3"/>
        <v>308707</v>
      </c>
    </row>
    <row r="8" spans="1:24" ht="15">
      <c r="A8">
        <v>4</v>
      </c>
      <c r="B8" t="s">
        <v>30</v>
      </c>
      <c r="C8" t="s">
        <v>5</v>
      </c>
      <c r="D8">
        <v>1</v>
      </c>
      <c r="E8">
        <v>0</v>
      </c>
      <c r="F8">
        <v>0</v>
      </c>
      <c r="G8">
        <f t="shared" si="0"/>
        <v>1</v>
      </c>
      <c r="H8">
        <f>+I9+50</f>
        <v>335</v>
      </c>
      <c r="I8">
        <v>0</v>
      </c>
      <c r="J8" s="3">
        <v>0</v>
      </c>
      <c r="K8" s="2">
        <v>0</v>
      </c>
      <c r="L8" s="26">
        <f>+L10/J10*H8</f>
        <v>444753.12765957444</v>
      </c>
      <c r="M8" s="29">
        <v>0.98</v>
      </c>
      <c r="N8">
        <v>0</v>
      </c>
      <c r="P8" s="3"/>
      <c r="T8" s="13" t="str">
        <f t="shared" si="1"/>
        <v>Medellín</v>
      </c>
      <c r="U8" s="4" t="s">
        <v>9</v>
      </c>
      <c r="V8" s="39">
        <f>+H8</f>
        <v>335</v>
      </c>
      <c r="W8" s="40">
        <f t="shared" si="2"/>
        <v>0.98</v>
      </c>
      <c r="X8" s="45">
        <f t="shared" si="3"/>
        <v>444753.12765957444</v>
      </c>
    </row>
    <row r="9" spans="1:24" ht="15">
      <c r="A9">
        <v>5</v>
      </c>
      <c r="B9" t="s">
        <v>30</v>
      </c>
      <c r="C9" t="s">
        <v>5</v>
      </c>
      <c r="D9">
        <v>0</v>
      </c>
      <c r="E9">
        <v>1</v>
      </c>
      <c r="F9">
        <v>0</v>
      </c>
      <c r="G9">
        <f t="shared" si="0"/>
        <v>1</v>
      </c>
      <c r="H9">
        <v>0</v>
      </c>
      <c r="I9">
        <f>235+50</f>
        <v>285</v>
      </c>
      <c r="J9" s="3">
        <v>0</v>
      </c>
      <c r="K9" s="2">
        <v>0</v>
      </c>
      <c r="L9" s="26">
        <f>+L10/J10*I9</f>
        <v>378372.0638297872</v>
      </c>
      <c r="M9" s="29">
        <v>0.98</v>
      </c>
      <c r="N9">
        <v>0</v>
      </c>
      <c r="T9" s="13" t="str">
        <f t="shared" si="1"/>
        <v>Medellín</v>
      </c>
      <c r="U9" s="4" t="s">
        <v>8</v>
      </c>
      <c r="V9" s="39">
        <f>+I9</f>
        <v>285</v>
      </c>
      <c r="W9" s="40">
        <f t="shared" si="2"/>
        <v>0.98</v>
      </c>
      <c r="X9" s="45">
        <f t="shared" si="3"/>
        <v>378372.0638297872</v>
      </c>
    </row>
    <row r="10" spans="1:24" ht="15.75" thickBot="1">
      <c r="A10">
        <v>6</v>
      </c>
      <c r="B10" t="s">
        <v>30</v>
      </c>
      <c r="C10" t="s">
        <v>5</v>
      </c>
      <c r="D10">
        <v>0</v>
      </c>
      <c r="E10">
        <v>0</v>
      </c>
      <c r="F10">
        <v>1</v>
      </c>
      <c r="G10">
        <f t="shared" si="0"/>
        <v>1</v>
      </c>
      <c r="H10">
        <v>0</v>
      </c>
      <c r="I10">
        <v>0</v>
      </c>
      <c r="J10" s="3">
        <v>235</v>
      </c>
      <c r="K10" s="2">
        <v>1</v>
      </c>
      <c r="L10" s="26">
        <v>311991</v>
      </c>
      <c r="M10" s="29">
        <v>0.98</v>
      </c>
      <c r="N10">
        <v>0</v>
      </c>
      <c r="T10" s="46" t="str">
        <f t="shared" si="1"/>
        <v>Medellín</v>
      </c>
      <c r="U10" s="47" t="s">
        <v>7</v>
      </c>
      <c r="V10" s="48">
        <f>+J10</f>
        <v>235</v>
      </c>
      <c r="W10" s="49">
        <f t="shared" si="2"/>
        <v>0.98</v>
      </c>
      <c r="X10" s="50">
        <f t="shared" si="3"/>
        <v>311991</v>
      </c>
    </row>
    <row r="11" spans="1:24" ht="15">
      <c r="A11">
        <v>7</v>
      </c>
      <c r="B11" t="s">
        <v>31</v>
      </c>
      <c r="C11" t="s">
        <v>28</v>
      </c>
      <c r="D11">
        <v>1</v>
      </c>
      <c r="E11">
        <v>1</v>
      </c>
      <c r="F11">
        <v>1</v>
      </c>
      <c r="G11">
        <f t="shared" si="0"/>
        <v>3</v>
      </c>
      <c r="H11">
        <v>188</v>
      </c>
      <c r="I11">
        <f>30+50+H11</f>
        <v>268</v>
      </c>
      <c r="J11" s="3">
        <f>+I11+30+50</f>
        <v>348</v>
      </c>
      <c r="K11" s="2">
        <v>0</v>
      </c>
      <c r="L11" s="26">
        <f>+L7</f>
        <v>308707</v>
      </c>
      <c r="M11" s="29">
        <v>0.995</v>
      </c>
      <c r="N11">
        <v>0</v>
      </c>
      <c r="W11" s="34"/>
      <c r="X11" s="38"/>
    </row>
    <row r="12" spans="1:24" ht="15">
      <c r="A12">
        <v>8</v>
      </c>
      <c r="B12" t="s">
        <v>31</v>
      </c>
      <c r="C12" t="s">
        <v>28</v>
      </c>
      <c r="D12">
        <v>1</v>
      </c>
      <c r="E12">
        <v>1</v>
      </c>
      <c r="F12">
        <v>0</v>
      </c>
      <c r="G12">
        <f t="shared" si="0"/>
        <v>2</v>
      </c>
      <c r="H12" s="3">
        <f>+H11</f>
        <v>188</v>
      </c>
      <c r="I12" s="3">
        <f>20+50</f>
        <v>70</v>
      </c>
      <c r="J12" s="3">
        <v>0</v>
      </c>
      <c r="K12" s="2">
        <v>1</v>
      </c>
      <c r="L12" s="26">
        <v>280449</v>
      </c>
      <c r="M12" s="29">
        <v>0.995</v>
      </c>
      <c r="N12">
        <v>0</v>
      </c>
      <c r="W12" s="34"/>
      <c r="X12" s="38"/>
    </row>
    <row r="13" spans="1:24" ht="15">
      <c r="A13">
        <v>9</v>
      </c>
      <c r="B13" t="s">
        <v>31</v>
      </c>
      <c r="C13" t="s">
        <v>5</v>
      </c>
      <c r="D13">
        <v>1</v>
      </c>
      <c r="E13">
        <v>1</v>
      </c>
      <c r="F13">
        <v>1</v>
      </c>
      <c r="G13">
        <f t="shared" si="0"/>
        <v>3</v>
      </c>
      <c r="H13" s="27">
        <f>+H8+40</f>
        <v>375</v>
      </c>
      <c r="I13">
        <f>+H13-50</f>
        <v>325</v>
      </c>
      <c r="J13" s="3">
        <f>+I13-50</f>
        <v>275</v>
      </c>
      <c r="K13" s="2">
        <v>0</v>
      </c>
      <c r="L13" s="26">
        <f>+L8</f>
        <v>444753.12765957444</v>
      </c>
      <c r="M13" s="29">
        <v>0.98</v>
      </c>
      <c r="N13">
        <v>0</v>
      </c>
      <c r="W13" s="34"/>
      <c r="X13" s="38"/>
    </row>
    <row r="14" spans="1:24" ht="15">
      <c r="A14">
        <v>10</v>
      </c>
      <c r="B14" t="s">
        <v>31</v>
      </c>
      <c r="C14" t="s">
        <v>5</v>
      </c>
      <c r="D14">
        <v>0</v>
      </c>
      <c r="E14">
        <v>1</v>
      </c>
      <c r="F14">
        <v>1</v>
      </c>
      <c r="G14">
        <f t="shared" si="0"/>
        <v>2</v>
      </c>
      <c r="H14">
        <v>0</v>
      </c>
      <c r="I14" s="27">
        <f>50+J14</f>
        <v>285</v>
      </c>
      <c r="J14" s="3">
        <f>+J10</f>
        <v>235</v>
      </c>
      <c r="K14" s="2">
        <v>0</v>
      </c>
      <c r="L14" s="26">
        <f>+L9</f>
        <v>378372.0638297872</v>
      </c>
      <c r="M14" s="29">
        <v>0.98</v>
      </c>
      <c r="N14">
        <v>0</v>
      </c>
      <c r="W14" s="34"/>
      <c r="X14" s="38"/>
    </row>
    <row r="15" spans="1:24" ht="15">
      <c r="A15">
        <v>11</v>
      </c>
      <c r="B15" t="s">
        <v>31</v>
      </c>
      <c r="C15" t="s">
        <v>28</v>
      </c>
      <c r="D15">
        <v>1</v>
      </c>
      <c r="E15">
        <v>1</v>
      </c>
      <c r="F15">
        <v>0</v>
      </c>
      <c r="G15">
        <f t="shared" si="0"/>
        <v>2</v>
      </c>
      <c r="H15">
        <v>188</v>
      </c>
      <c r="I15">
        <v>315</v>
      </c>
      <c r="J15" s="3">
        <v>0</v>
      </c>
      <c r="K15" s="2">
        <v>0</v>
      </c>
      <c r="L15" s="26">
        <v>280449</v>
      </c>
      <c r="M15" s="29">
        <v>0.995</v>
      </c>
      <c r="N15">
        <v>0</v>
      </c>
      <c r="W15" s="34"/>
      <c r="X15" s="38"/>
    </row>
    <row r="16" ht="15">
      <c r="L16" s="26"/>
    </row>
    <row r="17" ht="15">
      <c r="B17" s="35" t="s">
        <v>41</v>
      </c>
    </row>
    <row r="18" spans="4:8" ht="15">
      <c r="D18" t="s">
        <v>35</v>
      </c>
      <c r="H18" t="s">
        <v>34</v>
      </c>
    </row>
    <row r="19" spans="1:13" ht="15">
      <c r="A19" t="s">
        <v>27</v>
      </c>
      <c r="B19" t="s">
        <v>29</v>
      </c>
      <c r="C19" t="s">
        <v>26</v>
      </c>
      <c r="D19" t="s">
        <v>9</v>
      </c>
      <c r="E19" t="s">
        <v>8</v>
      </c>
      <c r="F19" t="s">
        <v>7</v>
      </c>
      <c r="G19" t="s">
        <v>39</v>
      </c>
      <c r="H19" t="s">
        <v>9</v>
      </c>
      <c r="I19" t="s">
        <v>8</v>
      </c>
      <c r="J19" t="s">
        <v>7</v>
      </c>
      <c r="L19" s="25" t="s">
        <v>36</v>
      </c>
      <c r="M19" t="s">
        <v>33</v>
      </c>
    </row>
    <row r="20" spans="1:13" ht="15">
      <c r="A20">
        <v>1</v>
      </c>
      <c r="B20" t="s">
        <v>30</v>
      </c>
      <c r="C20" t="s">
        <v>28</v>
      </c>
      <c r="D20">
        <f aca="true" t="shared" si="4" ref="D20:F30">+D5*$K5</f>
        <v>0</v>
      </c>
      <c r="E20">
        <f t="shared" si="4"/>
        <v>0</v>
      </c>
      <c r="F20">
        <f t="shared" si="4"/>
        <v>0</v>
      </c>
      <c r="G20">
        <f aca="true" t="shared" si="5" ref="G20:G30">SUM(D20:F20)</f>
        <v>0</v>
      </c>
      <c r="H20">
        <f aca="true" t="shared" si="6" ref="H20:J30">+H5*$K5</f>
        <v>0</v>
      </c>
      <c r="I20">
        <f t="shared" si="6"/>
        <v>0</v>
      </c>
      <c r="J20">
        <f t="shared" si="6"/>
        <v>0</v>
      </c>
      <c r="L20" s="25">
        <f>+K5*L5</f>
        <v>0</v>
      </c>
      <c r="M20" s="34">
        <f>+M5*K5</f>
        <v>0</v>
      </c>
    </row>
    <row r="21" spans="1:13" ht="15">
      <c r="A21">
        <v>2</v>
      </c>
      <c r="B21" t="s">
        <v>30</v>
      </c>
      <c r="C21" t="s">
        <v>28</v>
      </c>
      <c r="D21">
        <f t="shared" si="4"/>
        <v>0</v>
      </c>
      <c r="E21">
        <f t="shared" si="4"/>
        <v>0</v>
      </c>
      <c r="F21">
        <f t="shared" si="4"/>
        <v>0</v>
      </c>
      <c r="G21">
        <f t="shared" si="5"/>
        <v>0</v>
      </c>
      <c r="H21">
        <f t="shared" si="6"/>
        <v>0</v>
      </c>
      <c r="I21">
        <f t="shared" si="6"/>
        <v>0</v>
      </c>
      <c r="J21">
        <f t="shared" si="6"/>
        <v>0</v>
      </c>
      <c r="L21" s="25">
        <f aca="true" t="shared" si="7" ref="L21:L30">+K6*L6</f>
        <v>0</v>
      </c>
      <c r="M21" s="34">
        <f aca="true" t="shared" si="8" ref="M21:M30">+M6*K6</f>
        <v>0</v>
      </c>
    </row>
    <row r="22" spans="1:13" ht="15">
      <c r="A22">
        <v>3</v>
      </c>
      <c r="B22" t="s">
        <v>30</v>
      </c>
      <c r="C22" t="s">
        <v>28</v>
      </c>
      <c r="D22">
        <f t="shared" si="4"/>
        <v>0</v>
      </c>
      <c r="E22">
        <f t="shared" si="4"/>
        <v>0</v>
      </c>
      <c r="F22">
        <f t="shared" si="4"/>
        <v>0</v>
      </c>
      <c r="G22">
        <f t="shared" si="5"/>
        <v>0</v>
      </c>
      <c r="H22">
        <f t="shared" si="6"/>
        <v>0</v>
      </c>
      <c r="I22">
        <f t="shared" si="6"/>
        <v>0</v>
      </c>
      <c r="J22">
        <f t="shared" si="6"/>
        <v>0</v>
      </c>
      <c r="L22" s="25">
        <f t="shared" si="7"/>
        <v>0</v>
      </c>
      <c r="M22" s="34">
        <f t="shared" si="8"/>
        <v>0</v>
      </c>
    </row>
    <row r="23" spans="1:13" ht="15">
      <c r="A23">
        <v>4</v>
      </c>
      <c r="B23" t="s">
        <v>30</v>
      </c>
      <c r="C23" t="s">
        <v>5</v>
      </c>
      <c r="D23">
        <f t="shared" si="4"/>
        <v>0</v>
      </c>
      <c r="E23">
        <f t="shared" si="4"/>
        <v>0</v>
      </c>
      <c r="F23">
        <f t="shared" si="4"/>
        <v>0</v>
      </c>
      <c r="G23">
        <f t="shared" si="5"/>
        <v>0</v>
      </c>
      <c r="H23">
        <f t="shared" si="6"/>
        <v>0</v>
      </c>
      <c r="I23">
        <f t="shared" si="6"/>
        <v>0</v>
      </c>
      <c r="J23">
        <f t="shared" si="6"/>
        <v>0</v>
      </c>
      <c r="L23" s="25">
        <f t="shared" si="7"/>
        <v>0</v>
      </c>
      <c r="M23" s="34">
        <f t="shared" si="8"/>
        <v>0</v>
      </c>
    </row>
    <row r="24" spans="1:13" ht="15">
      <c r="A24">
        <v>5</v>
      </c>
      <c r="B24" t="s">
        <v>30</v>
      </c>
      <c r="C24" t="s">
        <v>5</v>
      </c>
      <c r="D24">
        <f t="shared" si="4"/>
        <v>0</v>
      </c>
      <c r="E24">
        <f t="shared" si="4"/>
        <v>0</v>
      </c>
      <c r="F24">
        <f t="shared" si="4"/>
        <v>0</v>
      </c>
      <c r="G24">
        <f t="shared" si="5"/>
        <v>0</v>
      </c>
      <c r="H24">
        <f t="shared" si="6"/>
        <v>0</v>
      </c>
      <c r="I24">
        <f t="shared" si="6"/>
        <v>0</v>
      </c>
      <c r="J24">
        <f t="shared" si="6"/>
        <v>0</v>
      </c>
      <c r="L24" s="25">
        <f t="shared" si="7"/>
        <v>0</v>
      </c>
      <c r="M24" s="34">
        <f t="shared" si="8"/>
        <v>0</v>
      </c>
    </row>
    <row r="25" spans="1:13" ht="15">
      <c r="A25">
        <v>6</v>
      </c>
      <c r="B25" t="s">
        <v>30</v>
      </c>
      <c r="C25" t="s">
        <v>5</v>
      </c>
      <c r="D25">
        <f t="shared" si="4"/>
        <v>0</v>
      </c>
      <c r="E25">
        <f t="shared" si="4"/>
        <v>0</v>
      </c>
      <c r="F25">
        <f t="shared" si="4"/>
        <v>1</v>
      </c>
      <c r="G25">
        <f t="shared" si="5"/>
        <v>1</v>
      </c>
      <c r="H25">
        <f t="shared" si="6"/>
        <v>0</v>
      </c>
      <c r="I25">
        <f t="shared" si="6"/>
        <v>0</v>
      </c>
      <c r="J25">
        <f t="shared" si="6"/>
        <v>235</v>
      </c>
      <c r="L25" s="25">
        <f t="shared" si="7"/>
        <v>311991</v>
      </c>
      <c r="M25" s="34">
        <f t="shared" si="8"/>
        <v>0.98</v>
      </c>
    </row>
    <row r="26" spans="1:13" ht="15">
      <c r="A26">
        <v>7</v>
      </c>
      <c r="B26" t="s">
        <v>31</v>
      </c>
      <c r="C26" t="s">
        <v>28</v>
      </c>
      <c r="D26">
        <f t="shared" si="4"/>
        <v>0</v>
      </c>
      <c r="E26">
        <f t="shared" si="4"/>
        <v>0</v>
      </c>
      <c r="F26">
        <f t="shared" si="4"/>
        <v>0</v>
      </c>
      <c r="G26">
        <f t="shared" si="5"/>
        <v>0</v>
      </c>
      <c r="H26">
        <f t="shared" si="6"/>
        <v>0</v>
      </c>
      <c r="I26">
        <f t="shared" si="6"/>
        <v>0</v>
      </c>
      <c r="J26">
        <f t="shared" si="6"/>
        <v>0</v>
      </c>
      <c r="L26" s="25">
        <f t="shared" si="7"/>
        <v>0</v>
      </c>
      <c r="M26" s="34">
        <f t="shared" si="8"/>
        <v>0</v>
      </c>
    </row>
    <row r="27" spans="1:13" ht="15">
      <c r="A27">
        <v>8</v>
      </c>
      <c r="B27" t="s">
        <v>31</v>
      </c>
      <c r="C27" t="s">
        <v>28</v>
      </c>
      <c r="D27">
        <f t="shared" si="4"/>
        <v>1</v>
      </c>
      <c r="E27">
        <f t="shared" si="4"/>
        <v>1</v>
      </c>
      <c r="F27">
        <f t="shared" si="4"/>
        <v>0</v>
      </c>
      <c r="G27">
        <f t="shared" si="5"/>
        <v>2</v>
      </c>
      <c r="H27">
        <f t="shared" si="6"/>
        <v>188</v>
      </c>
      <c r="I27">
        <f t="shared" si="6"/>
        <v>70</v>
      </c>
      <c r="J27">
        <f t="shared" si="6"/>
        <v>0</v>
      </c>
      <c r="L27" s="25">
        <f t="shared" si="7"/>
        <v>280449</v>
      </c>
      <c r="M27" s="34">
        <f t="shared" si="8"/>
        <v>0.995</v>
      </c>
    </row>
    <row r="28" spans="1:13" ht="15">
      <c r="A28">
        <v>9</v>
      </c>
      <c r="B28" t="s">
        <v>31</v>
      </c>
      <c r="C28" t="s">
        <v>5</v>
      </c>
      <c r="D28">
        <f t="shared" si="4"/>
        <v>0</v>
      </c>
      <c r="E28">
        <f t="shared" si="4"/>
        <v>0</v>
      </c>
      <c r="F28">
        <f t="shared" si="4"/>
        <v>0</v>
      </c>
      <c r="G28">
        <f t="shared" si="5"/>
        <v>0</v>
      </c>
      <c r="H28">
        <f t="shared" si="6"/>
        <v>0</v>
      </c>
      <c r="I28">
        <f t="shared" si="6"/>
        <v>0</v>
      </c>
      <c r="J28">
        <f t="shared" si="6"/>
        <v>0</v>
      </c>
      <c r="L28" s="25">
        <f t="shared" si="7"/>
        <v>0</v>
      </c>
      <c r="M28" s="34">
        <f t="shared" si="8"/>
        <v>0</v>
      </c>
    </row>
    <row r="29" spans="1:13" ht="15">
      <c r="A29">
        <v>10</v>
      </c>
      <c r="B29" t="s">
        <v>31</v>
      </c>
      <c r="C29" t="s">
        <v>5</v>
      </c>
      <c r="D29">
        <f t="shared" si="4"/>
        <v>0</v>
      </c>
      <c r="E29">
        <f t="shared" si="4"/>
        <v>0</v>
      </c>
      <c r="F29">
        <f t="shared" si="4"/>
        <v>0</v>
      </c>
      <c r="G29">
        <f t="shared" si="5"/>
        <v>0</v>
      </c>
      <c r="H29">
        <f t="shared" si="6"/>
        <v>0</v>
      </c>
      <c r="I29">
        <f t="shared" si="6"/>
        <v>0</v>
      </c>
      <c r="J29">
        <f t="shared" si="6"/>
        <v>0</v>
      </c>
      <c r="L29" s="25">
        <f t="shared" si="7"/>
        <v>0</v>
      </c>
      <c r="M29" s="34">
        <f t="shared" si="8"/>
        <v>0</v>
      </c>
    </row>
    <row r="30" spans="1:13" ht="15">
      <c r="A30">
        <v>11</v>
      </c>
      <c r="B30" t="s">
        <v>31</v>
      </c>
      <c r="C30" t="s">
        <v>28</v>
      </c>
      <c r="D30">
        <f t="shared" si="4"/>
        <v>0</v>
      </c>
      <c r="E30">
        <f t="shared" si="4"/>
        <v>0</v>
      </c>
      <c r="F30">
        <f t="shared" si="4"/>
        <v>0</v>
      </c>
      <c r="G30">
        <f t="shared" si="5"/>
        <v>0</v>
      </c>
      <c r="H30">
        <f t="shared" si="6"/>
        <v>0</v>
      </c>
      <c r="I30">
        <f t="shared" si="6"/>
        <v>0</v>
      </c>
      <c r="J30">
        <f t="shared" si="6"/>
        <v>0</v>
      </c>
      <c r="L30" s="25">
        <f t="shared" si="7"/>
        <v>0</v>
      </c>
      <c r="M30" s="34">
        <f t="shared" si="8"/>
        <v>0</v>
      </c>
    </row>
    <row r="31" spans="7:10" ht="15">
      <c r="G31" s="3"/>
      <c r="H31" s="3"/>
      <c r="I31" s="3"/>
      <c r="J31" s="3"/>
    </row>
    <row r="32" ht="15">
      <c r="B32" s="35" t="s">
        <v>43</v>
      </c>
    </row>
    <row r="33" spans="2:14" ht="15">
      <c r="B33" t="s">
        <v>39</v>
      </c>
      <c r="C33">
        <f>SUM(D20:D31)</f>
        <v>1</v>
      </c>
      <c r="D33">
        <f>SUM(E20:E31)</f>
        <v>1</v>
      </c>
      <c r="E33">
        <f>SUM(F20:F31)</f>
        <v>1</v>
      </c>
      <c r="F33">
        <f>SUM(G20:G30)</f>
        <v>3</v>
      </c>
      <c r="K33" s="30" t="s">
        <v>50</v>
      </c>
      <c r="L33" s="31">
        <f>SUM(L20:L31)</f>
        <v>592440</v>
      </c>
      <c r="M33" s="32">
        <f>_xlfn.AVERAGEIF(M20:M31,"&gt;0")</f>
        <v>0.9875</v>
      </c>
      <c r="N33" s="33" t="s">
        <v>52</v>
      </c>
    </row>
    <row r="34" spans="2:6" ht="15">
      <c r="B34" t="s">
        <v>42</v>
      </c>
      <c r="C34">
        <v>1</v>
      </c>
      <c r="D34">
        <v>1</v>
      </c>
      <c r="E34">
        <v>1</v>
      </c>
      <c r="F34">
        <v>3</v>
      </c>
    </row>
    <row r="37" spans="2:5" ht="15">
      <c r="B37" s="35" t="s">
        <v>44</v>
      </c>
      <c r="D37" t="s">
        <v>48</v>
      </c>
      <c r="E37" t="s">
        <v>45</v>
      </c>
    </row>
    <row r="38" spans="2:5" ht="15">
      <c r="B38" t="s">
        <v>46</v>
      </c>
      <c r="C38" t="s">
        <v>38</v>
      </c>
      <c r="D38" s="25">
        <f>SUM(H20:J30)</f>
        <v>493</v>
      </c>
      <c r="E38">
        <v>21</v>
      </c>
    </row>
    <row r="39" spans="2:5" ht="15">
      <c r="B39" t="s">
        <v>47</v>
      </c>
      <c r="C39" t="s">
        <v>49</v>
      </c>
      <c r="D39" s="25">
        <f>SUM(L33)/1000</f>
        <v>592.44</v>
      </c>
      <c r="E39">
        <v>5</v>
      </c>
    </row>
    <row r="40" ht="15.75" thickBot="1">
      <c r="D40" s="25"/>
    </row>
    <row r="41" spans="2:3" ht="15.75" thickBot="1">
      <c r="B41" s="36" t="s">
        <v>51</v>
      </c>
      <c r="C41" s="37">
        <f>SUM(D38:D40)</f>
        <v>1085.44</v>
      </c>
    </row>
    <row r="42" ht="15">
      <c r="F42" s="25"/>
    </row>
    <row r="43" ht="15">
      <c r="F4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Rojas</dc:creator>
  <cp:keywords/>
  <dc:description/>
  <cp:lastModifiedBy>Ronald Rojas</cp:lastModifiedBy>
  <cp:lastPrinted>2013-10-12T02:58:14Z</cp:lastPrinted>
  <dcterms:created xsi:type="dcterms:W3CDTF">2013-10-11T21:05:14Z</dcterms:created>
  <dcterms:modified xsi:type="dcterms:W3CDTF">2013-11-09T13:15:37Z</dcterms:modified>
  <cp:category/>
  <cp:version/>
  <cp:contentType/>
  <cp:contentStatus/>
</cp:coreProperties>
</file>