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biblioteca\Documents\Tesis\tesis\Tesis CD's\"/>
    </mc:Choice>
  </mc:AlternateContent>
  <bookViews>
    <workbookView xWindow="120" yWindow="15" windowWidth="15225" windowHeight="7770" firstSheet="3" activeTab="8"/>
  </bookViews>
  <sheets>
    <sheet name="DATOS" sheetId="1" r:id="rId1"/>
    <sheet name="PROM SIMPLE" sheetId="2" r:id="rId2"/>
    <sheet name="PROM DOBLE" sheetId="3" r:id="rId3"/>
    <sheet name="SUAV SIMPLE" sheetId="4" r:id="rId4"/>
    <sheet name="SUAV DOBLE" sheetId="5" r:id="rId5"/>
    <sheet name="GRAFICO DEMANDA" sheetId="7" r:id="rId6"/>
    <sheet name="ANALISIS" sheetId="10" r:id="rId7"/>
    <sheet name="CLAS ABC" sheetId="8" r:id="rId8"/>
    <sheet name="ESTIMACION CONSUMOS" sheetId="12" r:id="rId9"/>
    <sheet name="Hoja3" sheetId="13" r:id="rId10"/>
  </sheets>
  <externalReferences>
    <externalReference r:id="rId11"/>
  </externalReferences>
  <definedNames>
    <definedName name="_xlnm._FilterDatabase" localSheetId="4" hidden="1">'SUAV DOBLE'!$L$3:$L$24</definedName>
    <definedName name="datos">DATOS!$1:$1048576</definedName>
    <definedName name="inventario">DATOS!$B$3:$AP$181</definedName>
  </definedNames>
  <calcPr calcId="162913"/>
</workbook>
</file>

<file path=xl/calcChain.xml><?xml version="1.0" encoding="utf-8"?>
<calcChain xmlns="http://schemas.openxmlformats.org/spreadsheetml/2006/main">
  <c r="G4" i="12" l="1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J4" i="12" l="1"/>
  <c r="K4" i="12" s="1"/>
  <c r="J5" i="12"/>
  <c r="K5" i="12" s="1"/>
  <c r="J6" i="12"/>
  <c r="K6" i="12" s="1"/>
  <c r="J7" i="12"/>
  <c r="K7" i="12" s="1"/>
  <c r="J8" i="12"/>
  <c r="K8" i="12" s="1"/>
  <c r="J9" i="12"/>
  <c r="K9" i="12" s="1"/>
  <c r="J10" i="12"/>
  <c r="K10" i="12" s="1"/>
  <c r="J11" i="12"/>
  <c r="K11" i="12" s="1"/>
  <c r="J12" i="12"/>
  <c r="K12" i="12" s="1"/>
  <c r="J13" i="12"/>
  <c r="K13" i="12" s="1"/>
  <c r="J14" i="12"/>
  <c r="K14" i="12" s="1"/>
  <c r="J15" i="12"/>
  <c r="K15" i="12" s="1"/>
  <c r="J16" i="12"/>
  <c r="K16" i="12" s="1"/>
  <c r="J17" i="12"/>
  <c r="K17" i="12" s="1"/>
  <c r="J18" i="12"/>
  <c r="K18" i="12" s="1"/>
  <c r="J19" i="12"/>
  <c r="K19" i="12" s="1"/>
  <c r="J20" i="12"/>
  <c r="K20" i="12" s="1"/>
  <c r="J21" i="12"/>
  <c r="K21" i="12" s="1"/>
  <c r="J22" i="12"/>
  <c r="K22" i="12" s="1"/>
  <c r="J23" i="12"/>
  <c r="K23" i="12" s="1"/>
  <c r="G3" i="12"/>
  <c r="J3" i="12" s="1"/>
  <c r="K3" i="12" s="1"/>
  <c r="I8" i="12"/>
  <c r="I9" i="12"/>
  <c r="I10" i="12"/>
  <c r="I11" i="12"/>
  <c r="I12" i="12"/>
  <c r="I13" i="12"/>
  <c r="I14" i="12"/>
  <c r="I17" i="12"/>
  <c r="I18" i="12"/>
  <c r="I19" i="12"/>
  <c r="I20" i="12"/>
  <c r="I21" i="12"/>
  <c r="I22" i="12"/>
  <c r="I23" i="12"/>
  <c r="I15" i="12"/>
  <c r="I4" i="12"/>
  <c r="I5" i="12"/>
  <c r="I6" i="12"/>
  <c r="I7" i="12"/>
  <c r="I16" i="12"/>
  <c r="C1" i="10"/>
  <c r="D1" i="10" s="1"/>
  <c r="B35" i="5"/>
  <c r="K3" i="5"/>
  <c r="B3" i="5"/>
  <c r="C35" i="5" s="1"/>
  <c r="I3" i="12" l="1"/>
  <c r="L3" i="5"/>
  <c r="C28" i="5" l="1"/>
  <c r="C27" i="5"/>
  <c r="C30" i="2" s="1"/>
  <c r="C26" i="5"/>
  <c r="C29" i="2" s="1"/>
  <c r="C25" i="5"/>
  <c r="C28" i="2" s="1"/>
  <c r="C24" i="5"/>
  <c r="C23" i="5"/>
  <c r="C26" i="2" s="1"/>
  <c r="C22" i="5"/>
  <c r="C25" i="2" s="1"/>
  <c r="C21" i="5"/>
  <c r="C24" i="3" s="1"/>
  <c r="C20" i="5"/>
  <c r="C19" i="5"/>
  <c r="C22" i="2" s="1"/>
  <c r="C18" i="5"/>
  <c r="C21" i="3" s="1"/>
  <c r="C17" i="5"/>
  <c r="C16" i="5"/>
  <c r="C15" i="5"/>
  <c r="C18" i="2" s="1"/>
  <c r="C14" i="5"/>
  <c r="C13" i="5"/>
  <c r="C16" i="2" s="1"/>
  <c r="C12" i="5"/>
  <c r="C11" i="5"/>
  <c r="C14" i="2" s="1"/>
  <c r="C10" i="5"/>
  <c r="C9" i="5"/>
  <c r="C12" i="2" s="1"/>
  <c r="C6" i="5"/>
  <c r="C7" i="5"/>
  <c r="C10" i="2" s="1"/>
  <c r="C8" i="5"/>
  <c r="C5" i="5"/>
  <c r="C8" i="2" s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D190" i="1"/>
  <c r="AE190" i="1"/>
  <c r="AF190" i="1"/>
  <c r="AG190" i="1"/>
  <c r="AH190" i="1"/>
  <c r="AI190" i="1"/>
  <c r="AJ190" i="1"/>
  <c r="AK190" i="1"/>
  <c r="AL190" i="1"/>
  <c r="AM190" i="1"/>
  <c r="AN190" i="1"/>
  <c r="AO190" i="1"/>
  <c r="AD191" i="1"/>
  <c r="AE191" i="1"/>
  <c r="AF191" i="1"/>
  <c r="AG191" i="1"/>
  <c r="AH191" i="1"/>
  <c r="AI191" i="1"/>
  <c r="AJ191" i="1"/>
  <c r="AK191" i="1"/>
  <c r="AL191" i="1"/>
  <c r="AM191" i="1"/>
  <c r="AN191" i="1"/>
  <c r="AO191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AD196" i="1"/>
  <c r="AE196" i="1"/>
  <c r="AF196" i="1"/>
  <c r="AG196" i="1"/>
  <c r="AH196" i="1"/>
  <c r="AI196" i="1"/>
  <c r="AJ196" i="1"/>
  <c r="AK196" i="1"/>
  <c r="AL196" i="1"/>
  <c r="AM196" i="1"/>
  <c r="AN196" i="1"/>
  <c r="AO196" i="1"/>
  <c r="AD197" i="1"/>
  <c r="AE197" i="1"/>
  <c r="AF197" i="1"/>
  <c r="AG197" i="1"/>
  <c r="AH197" i="1"/>
  <c r="AI197" i="1"/>
  <c r="AJ197" i="1"/>
  <c r="AK197" i="1"/>
  <c r="AL197" i="1"/>
  <c r="AM197" i="1"/>
  <c r="AN197" i="1"/>
  <c r="AO197" i="1"/>
  <c r="AD198" i="1"/>
  <c r="AE198" i="1"/>
  <c r="AF198" i="1"/>
  <c r="AG198" i="1"/>
  <c r="AH198" i="1"/>
  <c r="AI198" i="1"/>
  <c r="AJ198" i="1"/>
  <c r="AK198" i="1"/>
  <c r="AL198" i="1"/>
  <c r="AM198" i="1"/>
  <c r="AN198" i="1"/>
  <c r="AO198" i="1"/>
  <c r="AD199" i="1"/>
  <c r="AE199" i="1"/>
  <c r="AF199" i="1"/>
  <c r="AG199" i="1"/>
  <c r="AH199" i="1"/>
  <c r="AI199" i="1"/>
  <c r="AJ199" i="1"/>
  <c r="AK199" i="1"/>
  <c r="AL199" i="1"/>
  <c r="AM199" i="1"/>
  <c r="AN199" i="1"/>
  <c r="AO199" i="1"/>
  <c r="AD200" i="1"/>
  <c r="AE200" i="1"/>
  <c r="AF200" i="1"/>
  <c r="AG200" i="1"/>
  <c r="AH200" i="1"/>
  <c r="AI200" i="1"/>
  <c r="AJ200" i="1"/>
  <c r="AK200" i="1"/>
  <c r="AL200" i="1"/>
  <c r="AM200" i="1"/>
  <c r="AN200" i="1"/>
  <c r="AO200" i="1"/>
  <c r="AD201" i="1"/>
  <c r="AE201" i="1"/>
  <c r="AF201" i="1"/>
  <c r="AG201" i="1"/>
  <c r="AH201" i="1"/>
  <c r="AI201" i="1"/>
  <c r="AJ201" i="1"/>
  <c r="AK201" i="1"/>
  <c r="AL201" i="1"/>
  <c r="AM201" i="1"/>
  <c r="AN201" i="1"/>
  <c r="AO201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D204" i="1"/>
  <c r="AE204" i="1"/>
  <c r="AF204" i="1"/>
  <c r="AG204" i="1"/>
  <c r="AH204" i="1"/>
  <c r="AI204" i="1"/>
  <c r="AJ204" i="1"/>
  <c r="AK204" i="1"/>
  <c r="AL204" i="1"/>
  <c r="AM204" i="1"/>
  <c r="AN204" i="1"/>
  <c r="AO204" i="1"/>
  <c r="AD205" i="1"/>
  <c r="AE205" i="1"/>
  <c r="AF205" i="1"/>
  <c r="AG205" i="1"/>
  <c r="AH205" i="1"/>
  <c r="AI205" i="1"/>
  <c r="AJ205" i="1"/>
  <c r="AK205" i="1"/>
  <c r="AL205" i="1"/>
  <c r="AM205" i="1"/>
  <c r="AN205" i="1"/>
  <c r="AO205" i="1"/>
  <c r="AD206" i="1"/>
  <c r="AE206" i="1"/>
  <c r="AF206" i="1"/>
  <c r="AG206" i="1"/>
  <c r="AH206" i="1"/>
  <c r="AI206" i="1"/>
  <c r="AJ206" i="1"/>
  <c r="AK206" i="1"/>
  <c r="AL206" i="1"/>
  <c r="AM206" i="1"/>
  <c r="AN206" i="1"/>
  <c r="AO206" i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D208" i="1"/>
  <c r="AE208" i="1"/>
  <c r="AF208" i="1"/>
  <c r="AG208" i="1"/>
  <c r="AH208" i="1"/>
  <c r="AI208" i="1"/>
  <c r="AJ208" i="1"/>
  <c r="AK208" i="1"/>
  <c r="AL208" i="1"/>
  <c r="AM208" i="1"/>
  <c r="AN208" i="1"/>
  <c r="AO208" i="1"/>
  <c r="AD209" i="1"/>
  <c r="AE209" i="1"/>
  <c r="AF209" i="1"/>
  <c r="AG209" i="1"/>
  <c r="AH209" i="1"/>
  <c r="AI209" i="1"/>
  <c r="AJ209" i="1"/>
  <c r="AK209" i="1"/>
  <c r="AL209" i="1"/>
  <c r="AM209" i="1"/>
  <c r="AN209" i="1"/>
  <c r="AO209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D212" i="1"/>
  <c r="AE212" i="1"/>
  <c r="AF212" i="1"/>
  <c r="AG212" i="1"/>
  <c r="AH212" i="1"/>
  <c r="AI212" i="1"/>
  <c r="AJ212" i="1"/>
  <c r="AK212" i="1"/>
  <c r="AL212" i="1"/>
  <c r="AM212" i="1"/>
  <c r="AN212" i="1"/>
  <c r="AO212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D214" i="1"/>
  <c r="AE214" i="1"/>
  <c r="AF214" i="1"/>
  <c r="AG214" i="1"/>
  <c r="AH214" i="1"/>
  <c r="AI214" i="1"/>
  <c r="AJ214" i="1"/>
  <c r="AK214" i="1"/>
  <c r="AL214" i="1"/>
  <c r="AM214" i="1"/>
  <c r="AN214" i="1"/>
  <c r="AO214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D216" i="1"/>
  <c r="AE216" i="1"/>
  <c r="AF216" i="1"/>
  <c r="AG216" i="1"/>
  <c r="AH216" i="1"/>
  <c r="AI216" i="1"/>
  <c r="AJ216" i="1"/>
  <c r="AK216" i="1"/>
  <c r="AL216" i="1"/>
  <c r="AM216" i="1"/>
  <c r="AN216" i="1"/>
  <c r="AO216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D218" i="1"/>
  <c r="AE218" i="1"/>
  <c r="AF218" i="1"/>
  <c r="AG218" i="1"/>
  <c r="AH218" i="1"/>
  <c r="AI218" i="1"/>
  <c r="AJ218" i="1"/>
  <c r="AK218" i="1"/>
  <c r="AL218" i="1"/>
  <c r="AM218" i="1"/>
  <c r="AN218" i="1"/>
  <c r="AO218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D220" i="1"/>
  <c r="AE220" i="1"/>
  <c r="AF220" i="1"/>
  <c r="AG220" i="1"/>
  <c r="AH220" i="1"/>
  <c r="AI220" i="1"/>
  <c r="AJ220" i="1"/>
  <c r="AK220" i="1"/>
  <c r="AL220" i="1"/>
  <c r="AM220" i="1"/>
  <c r="AN220" i="1"/>
  <c r="AO220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D224" i="1"/>
  <c r="AE224" i="1"/>
  <c r="AF224" i="1"/>
  <c r="AG224" i="1"/>
  <c r="AH224" i="1"/>
  <c r="AI224" i="1"/>
  <c r="AJ224" i="1"/>
  <c r="AK224" i="1"/>
  <c r="AL224" i="1"/>
  <c r="AM224" i="1"/>
  <c r="AN224" i="1"/>
  <c r="AO224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D226" i="1"/>
  <c r="AE226" i="1"/>
  <c r="AF226" i="1"/>
  <c r="AG226" i="1"/>
  <c r="AH226" i="1"/>
  <c r="AI226" i="1"/>
  <c r="AJ226" i="1"/>
  <c r="AK226" i="1"/>
  <c r="AL226" i="1"/>
  <c r="AM226" i="1"/>
  <c r="AN226" i="1"/>
  <c r="AO226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D228" i="1"/>
  <c r="AE228" i="1"/>
  <c r="AF228" i="1"/>
  <c r="AG228" i="1"/>
  <c r="AH228" i="1"/>
  <c r="AI228" i="1"/>
  <c r="AJ228" i="1"/>
  <c r="AK228" i="1"/>
  <c r="AL228" i="1"/>
  <c r="AM228" i="1"/>
  <c r="AN228" i="1"/>
  <c r="AO228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D230" i="1"/>
  <c r="AE230" i="1"/>
  <c r="AF230" i="1"/>
  <c r="AG230" i="1"/>
  <c r="AH230" i="1"/>
  <c r="AI230" i="1"/>
  <c r="AJ230" i="1"/>
  <c r="AK230" i="1"/>
  <c r="AL230" i="1"/>
  <c r="AM230" i="1"/>
  <c r="AN230" i="1"/>
  <c r="AO230" i="1"/>
  <c r="AD231" i="1"/>
  <c r="AE231" i="1"/>
  <c r="AF231" i="1"/>
  <c r="AG231" i="1"/>
  <c r="AH231" i="1"/>
  <c r="AI231" i="1"/>
  <c r="AJ231" i="1"/>
  <c r="AK231" i="1"/>
  <c r="AL231" i="1"/>
  <c r="AM231" i="1"/>
  <c r="AN231" i="1"/>
  <c r="AO231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D233" i="1"/>
  <c r="AE233" i="1"/>
  <c r="AF233" i="1"/>
  <c r="AG233" i="1"/>
  <c r="AH233" i="1"/>
  <c r="AI233" i="1"/>
  <c r="AJ233" i="1"/>
  <c r="AK233" i="1"/>
  <c r="AL233" i="1"/>
  <c r="AM233" i="1"/>
  <c r="AN233" i="1"/>
  <c r="AO233" i="1"/>
  <c r="AD234" i="1"/>
  <c r="AE234" i="1"/>
  <c r="AF234" i="1"/>
  <c r="AG234" i="1"/>
  <c r="AH234" i="1"/>
  <c r="AI234" i="1"/>
  <c r="AJ234" i="1"/>
  <c r="AK234" i="1"/>
  <c r="AL234" i="1"/>
  <c r="AM234" i="1"/>
  <c r="AN234" i="1"/>
  <c r="AO234" i="1"/>
  <c r="AD235" i="1"/>
  <c r="AE235" i="1"/>
  <c r="AF235" i="1"/>
  <c r="AG235" i="1"/>
  <c r="AH235" i="1"/>
  <c r="AI235" i="1"/>
  <c r="AJ235" i="1"/>
  <c r="AK235" i="1"/>
  <c r="AL235" i="1"/>
  <c r="AM235" i="1"/>
  <c r="AN235" i="1"/>
  <c r="AO235" i="1"/>
  <c r="AD236" i="1"/>
  <c r="AE236" i="1"/>
  <c r="AF236" i="1"/>
  <c r="AG236" i="1"/>
  <c r="AH236" i="1"/>
  <c r="AI236" i="1"/>
  <c r="AJ236" i="1"/>
  <c r="AK236" i="1"/>
  <c r="AL236" i="1"/>
  <c r="AM236" i="1"/>
  <c r="AN236" i="1"/>
  <c r="AO236" i="1"/>
  <c r="AD237" i="1"/>
  <c r="AE237" i="1"/>
  <c r="AF237" i="1"/>
  <c r="AG237" i="1"/>
  <c r="AH237" i="1"/>
  <c r="AI237" i="1"/>
  <c r="AJ237" i="1"/>
  <c r="AK237" i="1"/>
  <c r="AL237" i="1"/>
  <c r="AM237" i="1"/>
  <c r="AN237" i="1"/>
  <c r="AO237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D239" i="1"/>
  <c r="AE239" i="1"/>
  <c r="AF239" i="1"/>
  <c r="AG239" i="1"/>
  <c r="AH239" i="1"/>
  <c r="AI239" i="1"/>
  <c r="AJ239" i="1"/>
  <c r="AK239" i="1"/>
  <c r="AL239" i="1"/>
  <c r="AM239" i="1"/>
  <c r="AN239" i="1"/>
  <c r="AO239" i="1"/>
  <c r="AD240" i="1"/>
  <c r="AE240" i="1"/>
  <c r="AF240" i="1"/>
  <c r="AG240" i="1"/>
  <c r="AH240" i="1"/>
  <c r="AI240" i="1"/>
  <c r="AJ240" i="1"/>
  <c r="AK240" i="1"/>
  <c r="AL240" i="1"/>
  <c r="AM240" i="1"/>
  <c r="AN240" i="1"/>
  <c r="AO240" i="1"/>
  <c r="AD241" i="1"/>
  <c r="AE241" i="1"/>
  <c r="AF241" i="1"/>
  <c r="AG241" i="1"/>
  <c r="AH241" i="1"/>
  <c r="AI241" i="1"/>
  <c r="AJ241" i="1"/>
  <c r="AK241" i="1"/>
  <c r="AL241" i="1"/>
  <c r="AM241" i="1"/>
  <c r="AN241" i="1"/>
  <c r="AO241" i="1"/>
  <c r="AD242" i="1"/>
  <c r="AE242" i="1"/>
  <c r="AF242" i="1"/>
  <c r="AG242" i="1"/>
  <c r="AH242" i="1"/>
  <c r="AI242" i="1"/>
  <c r="AJ242" i="1"/>
  <c r="AK242" i="1"/>
  <c r="AL242" i="1"/>
  <c r="AM242" i="1"/>
  <c r="AN242" i="1"/>
  <c r="AO242" i="1"/>
  <c r="AD243" i="1"/>
  <c r="AE243" i="1"/>
  <c r="AF243" i="1"/>
  <c r="AG243" i="1"/>
  <c r="AH243" i="1"/>
  <c r="AI243" i="1"/>
  <c r="AJ243" i="1"/>
  <c r="AK243" i="1"/>
  <c r="AL243" i="1"/>
  <c r="AM243" i="1"/>
  <c r="AN243" i="1"/>
  <c r="AO243" i="1"/>
  <c r="AD244" i="1"/>
  <c r="AE244" i="1"/>
  <c r="AF244" i="1"/>
  <c r="AG244" i="1"/>
  <c r="AH244" i="1"/>
  <c r="AI244" i="1"/>
  <c r="AJ244" i="1"/>
  <c r="AK244" i="1"/>
  <c r="AL244" i="1"/>
  <c r="AM244" i="1"/>
  <c r="AN244" i="1"/>
  <c r="AO244" i="1"/>
  <c r="AD245" i="1"/>
  <c r="AE245" i="1"/>
  <c r="AF245" i="1"/>
  <c r="AG245" i="1"/>
  <c r="AH245" i="1"/>
  <c r="AI245" i="1"/>
  <c r="AJ245" i="1"/>
  <c r="AK245" i="1"/>
  <c r="AL245" i="1"/>
  <c r="AM245" i="1"/>
  <c r="AN245" i="1"/>
  <c r="AO245" i="1"/>
  <c r="AD246" i="1"/>
  <c r="AE246" i="1"/>
  <c r="AF246" i="1"/>
  <c r="AG246" i="1"/>
  <c r="AH246" i="1"/>
  <c r="AI246" i="1"/>
  <c r="AJ246" i="1"/>
  <c r="AK246" i="1"/>
  <c r="AL246" i="1"/>
  <c r="AM246" i="1"/>
  <c r="AN246" i="1"/>
  <c r="AO246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D248" i="1"/>
  <c r="AE248" i="1"/>
  <c r="AF248" i="1"/>
  <c r="AG248" i="1"/>
  <c r="AH248" i="1"/>
  <c r="AI248" i="1"/>
  <c r="AJ248" i="1"/>
  <c r="AK248" i="1"/>
  <c r="AL248" i="1"/>
  <c r="AM248" i="1"/>
  <c r="AN248" i="1"/>
  <c r="AO248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D250" i="1"/>
  <c r="AE250" i="1"/>
  <c r="AF250" i="1"/>
  <c r="AG250" i="1"/>
  <c r="AH250" i="1"/>
  <c r="AI250" i="1"/>
  <c r="AJ250" i="1"/>
  <c r="AK250" i="1"/>
  <c r="AL250" i="1"/>
  <c r="AM250" i="1"/>
  <c r="AN250" i="1"/>
  <c r="AO250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D252" i="1"/>
  <c r="AE252" i="1"/>
  <c r="AF252" i="1"/>
  <c r="AG252" i="1"/>
  <c r="AH252" i="1"/>
  <c r="AI252" i="1"/>
  <c r="AJ252" i="1"/>
  <c r="AK252" i="1"/>
  <c r="AL252" i="1"/>
  <c r="AM252" i="1"/>
  <c r="AN252" i="1"/>
  <c r="AO252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D254" i="1"/>
  <c r="AE254" i="1"/>
  <c r="AF254" i="1"/>
  <c r="AG254" i="1"/>
  <c r="AH254" i="1"/>
  <c r="AI254" i="1"/>
  <c r="AJ254" i="1"/>
  <c r="AK254" i="1"/>
  <c r="AL254" i="1"/>
  <c r="AM254" i="1"/>
  <c r="AN254" i="1"/>
  <c r="AO254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D256" i="1"/>
  <c r="AE256" i="1"/>
  <c r="AF256" i="1"/>
  <c r="AG256" i="1"/>
  <c r="AH256" i="1"/>
  <c r="AI256" i="1"/>
  <c r="AJ256" i="1"/>
  <c r="AK256" i="1"/>
  <c r="AL256" i="1"/>
  <c r="AM256" i="1"/>
  <c r="AN256" i="1"/>
  <c r="AO256" i="1"/>
  <c r="AD4" i="1"/>
  <c r="AE4" i="1"/>
  <c r="AF4" i="1"/>
  <c r="AG4" i="1"/>
  <c r="AH4" i="1"/>
  <c r="AI4" i="1"/>
  <c r="AJ4" i="1"/>
  <c r="AK4" i="1"/>
  <c r="AL4" i="1"/>
  <c r="AM4" i="1"/>
  <c r="AN4" i="1"/>
  <c r="AO4" i="1"/>
  <c r="AD5" i="1"/>
  <c r="AE5" i="1"/>
  <c r="AF5" i="1"/>
  <c r="AG5" i="1"/>
  <c r="AH5" i="1"/>
  <c r="AI5" i="1"/>
  <c r="AJ5" i="1"/>
  <c r="AK5" i="1"/>
  <c r="AL5" i="1"/>
  <c r="AM5" i="1"/>
  <c r="AN5" i="1"/>
  <c r="AO5" i="1"/>
  <c r="AD6" i="1"/>
  <c r="AE6" i="1"/>
  <c r="AF6" i="1"/>
  <c r="AG6" i="1"/>
  <c r="AH6" i="1"/>
  <c r="AI6" i="1"/>
  <c r="AJ6" i="1"/>
  <c r="AK6" i="1"/>
  <c r="AL6" i="1"/>
  <c r="AM6" i="1"/>
  <c r="AN6" i="1"/>
  <c r="AO6" i="1"/>
  <c r="AD7" i="1"/>
  <c r="AE7" i="1"/>
  <c r="AF7" i="1"/>
  <c r="AG7" i="1"/>
  <c r="AH7" i="1"/>
  <c r="AI7" i="1"/>
  <c r="AJ7" i="1"/>
  <c r="AK7" i="1"/>
  <c r="AL7" i="1"/>
  <c r="AM7" i="1"/>
  <c r="AN7" i="1"/>
  <c r="AO7" i="1"/>
  <c r="AD8" i="1"/>
  <c r="AE8" i="1"/>
  <c r="AF8" i="1"/>
  <c r="AG8" i="1"/>
  <c r="AH8" i="1"/>
  <c r="AI8" i="1"/>
  <c r="AJ8" i="1"/>
  <c r="AK8" i="1"/>
  <c r="AL8" i="1"/>
  <c r="AM8" i="1"/>
  <c r="AN8" i="1"/>
  <c r="AO8" i="1"/>
  <c r="AD9" i="1"/>
  <c r="AE9" i="1"/>
  <c r="AF9" i="1"/>
  <c r="AG9" i="1"/>
  <c r="AH9" i="1"/>
  <c r="AI9" i="1"/>
  <c r="AJ9" i="1"/>
  <c r="AK9" i="1"/>
  <c r="AL9" i="1"/>
  <c r="AM9" i="1"/>
  <c r="AN9" i="1"/>
  <c r="AO9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E3" i="1"/>
  <c r="AF3" i="1"/>
  <c r="AG3" i="1"/>
  <c r="AH3" i="1"/>
  <c r="AI3" i="1"/>
  <c r="AJ3" i="1"/>
  <c r="AK3" i="1"/>
  <c r="AL3" i="1"/>
  <c r="AM3" i="1"/>
  <c r="AN3" i="1"/>
  <c r="AO3" i="1"/>
  <c r="AD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3" i="1"/>
  <c r="E154" i="8"/>
  <c r="E9" i="8"/>
  <c r="E54" i="8"/>
  <c r="E83" i="8"/>
  <c r="E140" i="8"/>
  <c r="E137" i="8"/>
  <c r="E96" i="8"/>
  <c r="E108" i="8"/>
  <c r="E35" i="8"/>
  <c r="E155" i="8"/>
  <c r="E156" i="8"/>
  <c r="E121" i="8"/>
  <c r="E12" i="8"/>
  <c r="E37" i="8"/>
  <c r="E134" i="8"/>
  <c r="E157" i="8"/>
  <c r="E110" i="8"/>
  <c r="E131" i="8"/>
  <c r="E136" i="8"/>
  <c r="E70" i="8"/>
  <c r="E29" i="8"/>
  <c r="E158" i="8"/>
  <c r="E17" i="8"/>
  <c r="E65" i="8"/>
  <c r="E55" i="8"/>
  <c r="E15" i="8"/>
  <c r="E104" i="8"/>
  <c r="E139" i="8"/>
  <c r="E159" i="8"/>
  <c r="E53" i="8"/>
  <c r="E52" i="8"/>
  <c r="E160" i="8"/>
  <c r="E26" i="8"/>
  <c r="E161" i="8"/>
  <c r="E44" i="8"/>
  <c r="E162" i="8"/>
  <c r="E7" i="8"/>
  <c r="E163" i="8"/>
  <c r="E4" i="8"/>
  <c r="E138" i="8"/>
  <c r="E42" i="8"/>
  <c r="E105" i="8"/>
  <c r="E32" i="8"/>
  <c r="E45" i="8"/>
  <c r="E84" i="8"/>
  <c r="E164" i="8"/>
  <c r="E21" i="8"/>
  <c r="E113" i="8"/>
  <c r="E13" i="8"/>
  <c r="E28" i="8"/>
  <c r="E30" i="8"/>
  <c r="E33" i="8"/>
  <c r="E59" i="8"/>
  <c r="E165" i="8"/>
  <c r="E166" i="8"/>
  <c r="E167" i="8"/>
  <c r="E79" i="8"/>
  <c r="E168" i="8"/>
  <c r="E62" i="8"/>
  <c r="E169" i="8"/>
  <c r="E49" i="8"/>
  <c r="E68" i="8"/>
  <c r="E69" i="8"/>
  <c r="E122" i="8"/>
  <c r="E125" i="8"/>
  <c r="E112" i="8"/>
  <c r="E47" i="8"/>
  <c r="E34" i="8"/>
  <c r="E36" i="8"/>
  <c r="E103" i="8"/>
  <c r="E43" i="8"/>
  <c r="E91" i="8"/>
  <c r="E170" i="8"/>
  <c r="E171" i="8"/>
  <c r="E172" i="8"/>
  <c r="E173" i="8"/>
  <c r="E127" i="8"/>
  <c r="E41" i="8"/>
  <c r="E101" i="8"/>
  <c r="E64" i="8"/>
  <c r="E116" i="8"/>
  <c r="E128" i="8"/>
  <c r="E93" i="8"/>
  <c r="E174" i="8"/>
  <c r="E175" i="8"/>
  <c r="E109" i="8"/>
  <c r="E176" i="8"/>
  <c r="E177" i="8"/>
  <c r="E111" i="8"/>
  <c r="E46" i="8"/>
  <c r="E178" i="8"/>
  <c r="E58" i="8"/>
  <c r="E106" i="8"/>
  <c r="E39" i="8"/>
  <c r="E85" i="8"/>
  <c r="E117" i="8"/>
  <c r="E50" i="8"/>
  <c r="E92" i="8"/>
  <c r="E63" i="8"/>
  <c r="E95" i="8"/>
  <c r="E76" i="8"/>
  <c r="E87" i="8"/>
  <c r="E179" i="8"/>
  <c r="E180" i="8"/>
  <c r="E181" i="8"/>
  <c r="E16" i="8"/>
  <c r="E14" i="8"/>
  <c r="E71" i="8"/>
  <c r="E66" i="8"/>
  <c r="E48" i="8"/>
  <c r="E153" i="8"/>
  <c r="E129" i="8"/>
  <c r="E100" i="8"/>
  <c r="E82" i="8"/>
  <c r="E98" i="8"/>
  <c r="E150" i="8"/>
  <c r="E151" i="8"/>
  <c r="E152" i="8"/>
  <c r="E126" i="8"/>
  <c r="E74" i="8"/>
  <c r="E78" i="8"/>
  <c r="E73" i="8"/>
  <c r="E19" i="8"/>
  <c r="E143" i="8"/>
  <c r="E144" i="8"/>
  <c r="E115" i="8"/>
  <c r="E118" i="8"/>
  <c r="E130" i="8"/>
  <c r="E145" i="8"/>
  <c r="E90" i="8"/>
  <c r="E56" i="8"/>
  <c r="E146" i="8"/>
  <c r="E119" i="8"/>
  <c r="E147" i="8"/>
  <c r="E148" i="8"/>
  <c r="E51" i="8"/>
  <c r="E149" i="8"/>
  <c r="E57" i="8"/>
  <c r="E124" i="8"/>
  <c r="E80" i="8"/>
  <c r="E24" i="8"/>
  <c r="E120" i="8"/>
  <c r="E133" i="8"/>
  <c r="E61" i="8"/>
  <c r="E77" i="8"/>
  <c r="E142" i="8"/>
  <c r="E123" i="8"/>
  <c r="E135" i="8"/>
  <c r="E67" i="8"/>
  <c r="E102" i="8"/>
  <c r="E132" i="8"/>
  <c r="E97" i="8"/>
  <c r="E114" i="8"/>
  <c r="E81" i="8"/>
  <c r="E107" i="8"/>
  <c r="E75" i="8"/>
  <c r="E27" i="8"/>
  <c r="E94" i="8"/>
  <c r="E31" i="8"/>
  <c r="E25" i="8"/>
  <c r="E11" i="8"/>
  <c r="E23" i="8"/>
  <c r="E86" i="8"/>
  <c r="E3" i="8"/>
  <c r="E18" i="8"/>
  <c r="E20" i="8"/>
  <c r="E88" i="8"/>
  <c r="E8" i="8"/>
  <c r="E72" i="8"/>
  <c r="E10" i="8"/>
  <c r="E141" i="8"/>
  <c r="E5" i="8"/>
  <c r="E60" i="8"/>
  <c r="E6" i="8"/>
  <c r="E22" i="8"/>
  <c r="E40" i="8"/>
  <c r="E38" i="8"/>
  <c r="E89" i="8"/>
  <c r="E99" i="8"/>
  <c r="I23" i="8" l="1"/>
  <c r="I25" i="8"/>
  <c r="I24" i="8"/>
  <c r="C26" i="3"/>
  <c r="B19" i="4"/>
  <c r="C21" i="2"/>
  <c r="C23" i="3"/>
  <c r="C23" i="2"/>
  <c r="B25" i="4"/>
  <c r="C27" i="2"/>
  <c r="B29" i="4"/>
  <c r="C31" i="2"/>
  <c r="B9" i="4"/>
  <c r="C11" i="2"/>
  <c r="B7" i="4"/>
  <c r="C9" i="2"/>
  <c r="B11" i="4"/>
  <c r="C13" i="2"/>
  <c r="B13" i="4"/>
  <c r="C15" i="2"/>
  <c r="B15" i="4"/>
  <c r="C17" i="2"/>
  <c r="B17" i="4"/>
  <c r="C19" i="2"/>
  <c r="C20" i="3"/>
  <c r="C20" i="2"/>
  <c r="D4" i="10" s="1"/>
  <c r="B22" i="4"/>
  <c r="C24" i="2"/>
  <c r="B23" i="4"/>
  <c r="C31" i="3"/>
  <c r="C27" i="3"/>
  <c r="C25" i="3"/>
  <c r="B27" i="4"/>
  <c r="C29" i="3"/>
  <c r="C30" i="3"/>
  <c r="C28" i="3"/>
  <c r="B28" i="4"/>
  <c r="B26" i="4"/>
  <c r="B24" i="4"/>
  <c r="B20" i="4"/>
  <c r="B18" i="4"/>
  <c r="C22" i="3"/>
  <c r="B6" i="4"/>
  <c r="B16" i="4"/>
  <c r="B14" i="4"/>
  <c r="B12" i="4"/>
  <c r="B10" i="4"/>
  <c r="B8" i="4"/>
  <c r="C19" i="3"/>
  <c r="C17" i="3"/>
  <c r="C15" i="3"/>
  <c r="C13" i="3"/>
  <c r="C11" i="3"/>
  <c r="C9" i="3"/>
  <c r="C8" i="3"/>
  <c r="C18" i="3"/>
  <c r="C16" i="3"/>
  <c r="C14" i="3"/>
  <c r="C12" i="3"/>
  <c r="C10" i="3"/>
  <c r="B21" i="4"/>
  <c r="E182" i="8"/>
  <c r="F60" i="8" s="1"/>
  <c r="AP258" i="1"/>
  <c r="AP259" i="1"/>
  <c r="AP260" i="1"/>
  <c r="AP261" i="1"/>
  <c r="AP262" i="1"/>
  <c r="AP263" i="1"/>
  <c r="AP264" i="1"/>
  <c r="AP265" i="1"/>
  <c r="AP266" i="1"/>
  <c r="D9" i="5"/>
  <c r="E9" i="5" s="1"/>
  <c r="J20" i="3"/>
  <c r="G38" i="3"/>
  <c r="G38" i="2"/>
  <c r="H4" i="10" l="1"/>
  <c r="F4" i="10"/>
  <c r="J4" i="10"/>
  <c r="D26" i="2"/>
  <c r="E26" i="2" s="1"/>
  <c r="F26" i="2" s="1"/>
  <c r="G26" i="2" s="1"/>
  <c r="D25" i="3"/>
  <c r="E25" i="3" s="1"/>
  <c r="F25" i="3" s="1"/>
  <c r="G25" i="3" s="1"/>
  <c r="D24" i="3"/>
  <c r="E24" i="3" s="1"/>
  <c r="F24" i="3" s="1"/>
  <c r="D28" i="3"/>
  <c r="E28" i="3" s="1"/>
  <c r="F28" i="3" s="1"/>
  <c r="G28" i="3" s="1"/>
  <c r="D30" i="3"/>
  <c r="E30" i="3" s="1"/>
  <c r="F30" i="3" s="1"/>
  <c r="G30" i="3" s="1"/>
  <c r="D31" i="3"/>
  <c r="E31" i="3" s="1"/>
  <c r="F31" i="3" s="1"/>
  <c r="G31" i="3" s="1"/>
  <c r="D22" i="2"/>
  <c r="E22" i="2" s="1"/>
  <c r="F22" i="2" s="1"/>
  <c r="G22" i="2" s="1"/>
  <c r="D30" i="2"/>
  <c r="E30" i="2" s="1"/>
  <c r="F30" i="2" s="1"/>
  <c r="G30" i="2" s="1"/>
  <c r="D21" i="3"/>
  <c r="E21" i="3" s="1"/>
  <c r="F21" i="3" s="1"/>
  <c r="D29" i="3"/>
  <c r="E29" i="3" s="1"/>
  <c r="F29" i="3" s="1"/>
  <c r="G29" i="3" s="1"/>
  <c r="C11" i="4"/>
  <c r="C12" i="4" s="1"/>
  <c r="D12" i="4" s="1"/>
  <c r="E12" i="4" s="1"/>
  <c r="D23" i="2"/>
  <c r="E23" i="2" s="1"/>
  <c r="F23" i="2" s="1"/>
  <c r="G23" i="2" s="1"/>
  <c r="D27" i="2"/>
  <c r="E27" i="2" s="1"/>
  <c r="F27" i="2" s="1"/>
  <c r="G27" i="2" s="1"/>
  <c r="D31" i="2"/>
  <c r="E31" i="2" s="1"/>
  <c r="F31" i="2" s="1"/>
  <c r="G31" i="2" s="1"/>
  <c r="D22" i="3"/>
  <c r="E22" i="3" s="1"/>
  <c r="F22" i="3" s="1"/>
  <c r="D26" i="3"/>
  <c r="E26" i="3" s="1"/>
  <c r="F26" i="3" s="1"/>
  <c r="G26" i="3" s="1"/>
  <c r="D17" i="3"/>
  <c r="E17" i="3" s="1"/>
  <c r="F17" i="3" s="1"/>
  <c r="G17" i="3" s="1"/>
  <c r="D20" i="2"/>
  <c r="D24" i="2"/>
  <c r="E24" i="2" s="1"/>
  <c r="F24" i="2" s="1"/>
  <c r="G24" i="2" s="1"/>
  <c r="D28" i="2"/>
  <c r="E28" i="2" s="1"/>
  <c r="F28" i="2" s="1"/>
  <c r="G28" i="2" s="1"/>
  <c r="D19" i="2"/>
  <c r="E19" i="2" s="1"/>
  <c r="F19" i="2" s="1"/>
  <c r="H19" i="2" s="1"/>
  <c r="D23" i="3"/>
  <c r="E23" i="3" s="1"/>
  <c r="F23" i="3" s="1"/>
  <c r="D27" i="3"/>
  <c r="E27" i="3" s="1"/>
  <c r="F27" i="3" s="1"/>
  <c r="G27" i="3" s="1"/>
  <c r="D21" i="2"/>
  <c r="E21" i="2" s="1"/>
  <c r="F21" i="2" s="1"/>
  <c r="G21" i="2" s="1"/>
  <c r="D25" i="2"/>
  <c r="E25" i="2" s="1"/>
  <c r="F25" i="2" s="1"/>
  <c r="G25" i="2" s="1"/>
  <c r="D29" i="2"/>
  <c r="E29" i="2" s="1"/>
  <c r="F29" i="2" s="1"/>
  <c r="G29" i="2" s="1"/>
  <c r="D20" i="3"/>
  <c r="D15" i="3"/>
  <c r="E15" i="3" s="1"/>
  <c r="F15" i="3" s="1"/>
  <c r="G15" i="3" s="1"/>
  <c r="D17" i="2"/>
  <c r="E17" i="2" s="1"/>
  <c r="F17" i="2" s="1"/>
  <c r="G17" i="2" s="1"/>
  <c r="D19" i="3"/>
  <c r="E19" i="3" s="1"/>
  <c r="F19" i="3" s="1"/>
  <c r="H19" i="3" s="1"/>
  <c r="D18" i="3"/>
  <c r="E18" i="3" s="1"/>
  <c r="F18" i="3" s="1"/>
  <c r="G18" i="3" s="1"/>
  <c r="D18" i="2"/>
  <c r="E18" i="2" s="1"/>
  <c r="F18" i="2" s="1"/>
  <c r="H18" i="2" s="1"/>
  <c r="H17" i="2"/>
  <c r="D16" i="2"/>
  <c r="E16" i="2" s="1"/>
  <c r="F16" i="2" s="1"/>
  <c r="D15" i="2"/>
  <c r="E15" i="2" s="1"/>
  <c r="F15" i="2" s="1"/>
  <c r="D16" i="3"/>
  <c r="E16" i="3" s="1"/>
  <c r="F16" i="3" s="1"/>
  <c r="G19" i="2"/>
  <c r="F114" i="8"/>
  <c r="F72" i="8"/>
  <c r="F152" i="8"/>
  <c r="F11" i="8"/>
  <c r="F56" i="8"/>
  <c r="F110" i="8"/>
  <c r="F38" i="8"/>
  <c r="F18" i="8"/>
  <c r="F31" i="8"/>
  <c r="F77" i="8"/>
  <c r="F124" i="8"/>
  <c r="F66" i="8"/>
  <c r="F13" i="8"/>
  <c r="F22" i="8"/>
  <c r="F5" i="8"/>
  <c r="F88" i="8"/>
  <c r="F86" i="8"/>
  <c r="F27" i="8"/>
  <c r="F107" i="8"/>
  <c r="F67" i="8"/>
  <c r="F118" i="8"/>
  <c r="F148" i="8"/>
  <c r="F133" i="8"/>
  <c r="F73" i="8"/>
  <c r="F140" i="8"/>
  <c r="F26" i="8"/>
  <c r="F111" i="8"/>
  <c r="F132" i="8"/>
  <c r="F123" i="8"/>
  <c r="F144" i="8"/>
  <c r="F145" i="8"/>
  <c r="F119" i="8"/>
  <c r="F149" i="8"/>
  <c r="F24" i="8"/>
  <c r="F150" i="8"/>
  <c r="F74" i="8"/>
  <c r="F100" i="8"/>
  <c r="F154" i="8"/>
  <c r="F35" i="8"/>
  <c r="F55" i="8"/>
  <c r="F42" i="8"/>
  <c r="F49" i="8"/>
  <c r="F25" i="8"/>
  <c r="F98" i="8"/>
  <c r="F129" i="8"/>
  <c r="F14" i="8"/>
  <c r="F54" i="8"/>
  <c r="F96" i="8"/>
  <c r="F12" i="8"/>
  <c r="F29" i="8"/>
  <c r="F159" i="8"/>
  <c r="F7" i="8"/>
  <c r="F84" i="8"/>
  <c r="F59" i="8"/>
  <c r="F170" i="8"/>
  <c r="F181" i="8"/>
  <c r="F61" i="8"/>
  <c r="F156" i="8"/>
  <c r="F134" i="8"/>
  <c r="F136" i="8"/>
  <c r="F17" i="8"/>
  <c r="F104" i="8"/>
  <c r="F52" i="8"/>
  <c r="F44" i="8"/>
  <c r="F4" i="8"/>
  <c r="F32" i="8"/>
  <c r="F21" i="8"/>
  <c r="F30" i="8"/>
  <c r="F79" i="8"/>
  <c r="F47" i="8"/>
  <c r="F116" i="8"/>
  <c r="F50" i="8"/>
  <c r="F40" i="8"/>
  <c r="F143" i="8"/>
  <c r="F164" i="8"/>
  <c r="F166" i="8"/>
  <c r="F62" i="8"/>
  <c r="F69" i="8"/>
  <c r="F36" i="8"/>
  <c r="F127" i="8"/>
  <c r="F175" i="8"/>
  <c r="F106" i="8"/>
  <c r="F76" i="8"/>
  <c r="F89" i="8"/>
  <c r="F8" i="8"/>
  <c r="F97" i="8"/>
  <c r="F146" i="8"/>
  <c r="F37" i="8"/>
  <c r="F41" i="8"/>
  <c r="F43" i="8"/>
  <c r="F172" i="8"/>
  <c r="F101" i="8"/>
  <c r="F93" i="8"/>
  <c r="F176" i="8"/>
  <c r="F178" i="8"/>
  <c r="F85" i="8"/>
  <c r="F63" i="8"/>
  <c r="F179" i="8"/>
  <c r="F99" i="8"/>
  <c r="F6" i="8"/>
  <c r="F141" i="8"/>
  <c r="F3" i="8"/>
  <c r="F75" i="8"/>
  <c r="F135" i="8"/>
  <c r="F130" i="8"/>
  <c r="F51" i="8"/>
  <c r="F71" i="8"/>
  <c r="F53" i="8"/>
  <c r="F68" i="8"/>
  <c r="F39" i="8"/>
  <c r="F10" i="8"/>
  <c r="F20" i="8"/>
  <c r="F23" i="8"/>
  <c r="F94" i="8"/>
  <c r="F81" i="8"/>
  <c r="F102" i="8"/>
  <c r="F142" i="8"/>
  <c r="F115" i="8"/>
  <c r="F90" i="8"/>
  <c r="F147" i="8"/>
  <c r="F57" i="8"/>
  <c r="F19" i="8"/>
  <c r="F137" i="8"/>
  <c r="F158" i="8"/>
  <c r="F163" i="8"/>
  <c r="F165" i="8"/>
  <c r="F103" i="8"/>
  <c r="F109" i="8"/>
  <c r="F87" i="8"/>
  <c r="F80" i="8"/>
  <c r="F126" i="8"/>
  <c r="F153" i="8"/>
  <c r="F9" i="8"/>
  <c r="F155" i="8"/>
  <c r="F131" i="8"/>
  <c r="F15" i="8"/>
  <c r="F161" i="8"/>
  <c r="F105" i="8"/>
  <c r="F28" i="8"/>
  <c r="F168" i="8"/>
  <c r="F112" i="8"/>
  <c r="F171" i="8"/>
  <c r="F128" i="8"/>
  <c r="F46" i="8"/>
  <c r="F92" i="8"/>
  <c r="F182" i="8"/>
  <c r="F120" i="8"/>
  <c r="F151" i="8"/>
  <c r="F78" i="8"/>
  <c r="F82" i="8"/>
  <c r="F48" i="8"/>
  <c r="F16" i="8"/>
  <c r="F83" i="8"/>
  <c r="F108" i="8"/>
  <c r="F121" i="8"/>
  <c r="F157" i="8"/>
  <c r="F70" i="8"/>
  <c r="F65" i="8"/>
  <c r="F139" i="8"/>
  <c r="F160" i="8"/>
  <c r="F162" i="8"/>
  <c r="F138" i="8"/>
  <c r="F45" i="8"/>
  <c r="F113" i="8"/>
  <c r="F33" i="8"/>
  <c r="F167" i="8"/>
  <c r="F169" i="8"/>
  <c r="F122" i="8"/>
  <c r="F34" i="8"/>
  <c r="F91" i="8"/>
  <c r="F173" i="8"/>
  <c r="F64" i="8"/>
  <c r="F174" i="8"/>
  <c r="F177" i="8"/>
  <c r="F58" i="8"/>
  <c r="F117" i="8"/>
  <c r="F95" i="8"/>
  <c r="F180" i="8"/>
  <c r="F125" i="8"/>
  <c r="F10" i="5"/>
  <c r="D10" i="5"/>
  <c r="E10" i="5" s="1"/>
  <c r="J25" i="8" l="1"/>
  <c r="G3" i="8"/>
  <c r="J23" i="8"/>
  <c r="J24" i="8"/>
  <c r="H21" i="3"/>
  <c r="G24" i="3"/>
  <c r="E20" i="3"/>
  <c r="F20" i="3" s="1"/>
  <c r="H20" i="3" s="1"/>
  <c r="E4" i="10"/>
  <c r="E5" i="10" s="1"/>
  <c r="E20" i="2"/>
  <c r="F20" i="2" s="1"/>
  <c r="H20" i="2" s="1"/>
  <c r="C4" i="10"/>
  <c r="C5" i="10" s="1"/>
  <c r="G23" i="3"/>
  <c r="H21" i="2"/>
  <c r="G20" i="3"/>
  <c r="H23" i="2"/>
  <c r="C13" i="4"/>
  <c r="C14" i="4" s="1"/>
  <c r="G22" i="3"/>
  <c r="G21" i="3"/>
  <c r="H22" i="2"/>
  <c r="G18" i="2"/>
  <c r="H15" i="3"/>
  <c r="E34" i="2"/>
  <c r="H17" i="3"/>
  <c r="H18" i="3"/>
  <c r="G19" i="3"/>
  <c r="E34" i="3"/>
  <c r="G16" i="3"/>
  <c r="H16" i="3"/>
  <c r="H16" i="2"/>
  <c r="G16" i="2"/>
  <c r="H15" i="2"/>
  <c r="G15" i="2"/>
  <c r="G10" i="5"/>
  <c r="H10" i="5" s="1"/>
  <c r="D11" i="5"/>
  <c r="F11" i="5"/>
  <c r="F12" i="4"/>
  <c r="G4" i="8" l="1"/>
  <c r="G5" i="8" s="1"/>
  <c r="G6" i="8" s="1"/>
  <c r="G7" i="8" s="1"/>
  <c r="G8" i="8" s="1"/>
  <c r="F34" i="2"/>
  <c r="F35" i="2" s="1"/>
  <c r="F37" i="2" s="1"/>
  <c r="D13" i="4"/>
  <c r="F34" i="3"/>
  <c r="F35" i="3" s="1"/>
  <c r="F37" i="3" s="1"/>
  <c r="G20" i="2"/>
  <c r="G34" i="2" s="1"/>
  <c r="G36" i="2" s="1"/>
  <c r="G37" i="2" s="1"/>
  <c r="G34" i="3"/>
  <c r="G36" i="3" s="1"/>
  <c r="G37" i="3" s="1"/>
  <c r="G40" i="3" s="1"/>
  <c r="I10" i="5"/>
  <c r="G11" i="5"/>
  <c r="H11" i="5" s="1"/>
  <c r="D12" i="5"/>
  <c r="E11" i="5"/>
  <c r="F12" i="5" s="1"/>
  <c r="E13" i="4"/>
  <c r="G13" i="4" s="1"/>
  <c r="D14" i="4"/>
  <c r="E14" i="4" s="1"/>
  <c r="C15" i="4"/>
  <c r="F14" i="4" l="1"/>
  <c r="G14" i="4"/>
  <c r="G12" i="5"/>
  <c r="H12" i="5" s="1"/>
  <c r="I11" i="5"/>
  <c r="D13" i="5"/>
  <c r="E12" i="5"/>
  <c r="F13" i="5" s="1"/>
  <c r="D15" i="4"/>
  <c r="C16" i="4"/>
  <c r="F13" i="4"/>
  <c r="G13" i="5" l="1"/>
  <c r="H13" i="5" s="1"/>
  <c r="I12" i="5"/>
  <c r="J12" i="5"/>
  <c r="D14" i="5"/>
  <c r="E13" i="5"/>
  <c r="F14" i="5" s="1"/>
  <c r="E15" i="4"/>
  <c r="G15" i="4" s="1"/>
  <c r="D16" i="4"/>
  <c r="E16" i="4" s="1"/>
  <c r="C17" i="4"/>
  <c r="F16" i="4" l="1"/>
  <c r="G16" i="4"/>
  <c r="G14" i="5"/>
  <c r="H14" i="5" s="1"/>
  <c r="J14" i="5" s="1"/>
  <c r="I13" i="5"/>
  <c r="J13" i="5"/>
  <c r="D15" i="5"/>
  <c r="E14" i="5"/>
  <c r="F15" i="5" s="1"/>
  <c r="F15" i="4"/>
  <c r="D17" i="4"/>
  <c r="E17" i="4" s="1"/>
  <c r="C18" i="4"/>
  <c r="G4" i="10" s="1"/>
  <c r="G5" i="10" s="1"/>
  <c r="F17" i="4" l="1"/>
  <c r="G17" i="4"/>
  <c r="G15" i="5"/>
  <c r="H15" i="5" s="1"/>
  <c r="I14" i="5"/>
  <c r="D16" i="5"/>
  <c r="E15" i="5"/>
  <c r="F16" i="5" s="1"/>
  <c r="D18" i="4"/>
  <c r="C19" i="4"/>
  <c r="I15" i="5" l="1"/>
  <c r="J15" i="5"/>
  <c r="G16" i="5"/>
  <c r="H16" i="5" s="1"/>
  <c r="D17" i="5"/>
  <c r="E16" i="5"/>
  <c r="F17" i="5" s="1"/>
  <c r="I4" i="10" s="1"/>
  <c r="I5" i="10" s="1"/>
  <c r="E18" i="4"/>
  <c r="G18" i="4" s="1"/>
  <c r="D19" i="4"/>
  <c r="E19" i="4" s="1"/>
  <c r="C20" i="4"/>
  <c r="F19" i="4" l="1"/>
  <c r="G19" i="4"/>
  <c r="I16" i="5"/>
  <c r="J16" i="5"/>
  <c r="G17" i="5"/>
  <c r="H17" i="5" s="1"/>
  <c r="D18" i="5"/>
  <c r="E17" i="5"/>
  <c r="F18" i="5" s="1"/>
  <c r="F18" i="4"/>
  <c r="D20" i="4"/>
  <c r="E20" i="4" s="1"/>
  <c r="C21" i="4"/>
  <c r="F20" i="4" l="1"/>
  <c r="I17" i="5"/>
  <c r="J17" i="5"/>
  <c r="G18" i="5"/>
  <c r="H18" i="5" s="1"/>
  <c r="D19" i="5"/>
  <c r="E18" i="5"/>
  <c r="F19" i="5" s="1"/>
  <c r="D21" i="4"/>
  <c r="E21" i="4" s="1"/>
  <c r="C22" i="4"/>
  <c r="I18" i="5" l="1"/>
  <c r="J18" i="5"/>
  <c r="G19" i="5"/>
  <c r="H19" i="5" s="1"/>
  <c r="D20" i="5"/>
  <c r="E19" i="5"/>
  <c r="F20" i="5" s="1"/>
  <c r="F21" i="4"/>
  <c r="D22" i="4"/>
  <c r="E22" i="4" s="1"/>
  <c r="C23" i="4"/>
  <c r="F22" i="4" l="1"/>
  <c r="I19" i="5"/>
  <c r="G20" i="5"/>
  <c r="H20" i="5" s="1"/>
  <c r="D21" i="5"/>
  <c r="E20" i="5"/>
  <c r="F21" i="5" s="1"/>
  <c r="D23" i="4"/>
  <c r="E23" i="4" s="1"/>
  <c r="C24" i="4"/>
  <c r="F23" i="4" l="1"/>
  <c r="I20" i="5"/>
  <c r="J30" i="5"/>
  <c r="G21" i="5"/>
  <c r="H21" i="5" s="1"/>
  <c r="I21" i="5" s="1"/>
  <c r="D22" i="5"/>
  <c r="E21" i="5"/>
  <c r="F22" i="5" s="1"/>
  <c r="D24" i="4"/>
  <c r="E24" i="4" s="1"/>
  <c r="C25" i="4"/>
  <c r="F24" i="4" l="1"/>
  <c r="G22" i="5"/>
  <c r="H22" i="5" s="1"/>
  <c r="I22" i="5" s="1"/>
  <c r="D23" i="5"/>
  <c r="E22" i="5"/>
  <c r="F23" i="5" s="1"/>
  <c r="D25" i="4"/>
  <c r="E25" i="4" s="1"/>
  <c r="C26" i="4"/>
  <c r="F25" i="4" l="1"/>
  <c r="G23" i="5"/>
  <c r="H23" i="5" s="1"/>
  <c r="I23" i="5" s="1"/>
  <c r="D24" i="5"/>
  <c r="E23" i="5"/>
  <c r="F24" i="5" s="1"/>
  <c r="D26" i="4"/>
  <c r="E26" i="4" s="1"/>
  <c r="C27" i="4"/>
  <c r="F26" i="4" l="1"/>
  <c r="G24" i="5"/>
  <c r="H24" i="5" s="1"/>
  <c r="I24" i="5" s="1"/>
  <c r="D25" i="5"/>
  <c r="E24" i="5"/>
  <c r="F25" i="5" s="1"/>
  <c r="D27" i="4"/>
  <c r="E27" i="4" s="1"/>
  <c r="C28" i="4"/>
  <c r="F27" i="4" l="1"/>
  <c r="G25" i="5"/>
  <c r="H25" i="5" s="1"/>
  <c r="I25" i="5" s="1"/>
  <c r="D26" i="5"/>
  <c r="E25" i="5"/>
  <c r="F26" i="5" s="1"/>
  <c r="G26" i="5" s="1"/>
  <c r="H26" i="5" s="1"/>
  <c r="I26" i="5" s="1"/>
  <c r="D28" i="4"/>
  <c r="E28" i="4" s="1"/>
  <c r="F28" i="4" s="1"/>
  <c r="C29" i="4"/>
  <c r="D27" i="5" l="1"/>
  <c r="E26" i="5"/>
  <c r="F27" i="5" s="1"/>
  <c r="G27" i="5" s="1"/>
  <c r="H27" i="5" s="1"/>
  <c r="I27" i="5" s="1"/>
  <c r="D29" i="4"/>
  <c r="E29" i="4" s="1"/>
  <c r="F29" i="4" s="1"/>
  <c r="D28" i="5" l="1"/>
  <c r="E27" i="5"/>
  <c r="F28" i="5" s="1"/>
  <c r="G28" i="5" s="1"/>
  <c r="H28" i="5" l="1"/>
  <c r="G30" i="5"/>
  <c r="E28" i="5"/>
  <c r="I28" i="5" l="1"/>
  <c r="H30" i="5"/>
  <c r="H31" i="5" s="1"/>
  <c r="D31" i="4" l="1"/>
  <c r="F31" i="4" l="1"/>
  <c r="F32" i="4" s="1"/>
  <c r="F33" i="4" s="1"/>
  <c r="E31" i="4"/>
  <c r="E32" i="4" s="1"/>
  <c r="E33" i="4" s="1"/>
  <c r="I30" i="5" l="1"/>
  <c r="H33" i="5"/>
  <c r="I31" i="5" l="1"/>
  <c r="I33" i="5" s="1"/>
  <c r="G9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l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K23" i="8"/>
  <c r="G52" i="8" l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 s="1"/>
  <c r="G138" i="8" s="1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K24" i="8"/>
  <c r="K25" i="8" l="1"/>
</calcChain>
</file>

<file path=xl/comments1.xml><?xml version="1.0" encoding="utf-8"?>
<comments xmlns="http://schemas.openxmlformats.org/spreadsheetml/2006/main">
  <authors>
    <author>cramirez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cramirez:</t>
        </r>
        <r>
          <rPr>
            <sz val="9"/>
            <color indexed="81"/>
            <rFont val="Tahoma"/>
            <family val="2"/>
          </rPr>
          <t xml:space="preserve">
DATOS TOMADOS DEL PRONOSTICO MOVIL /30
</t>
        </r>
      </text>
    </comment>
  </commentList>
</comments>
</file>

<file path=xl/sharedStrings.xml><?xml version="1.0" encoding="utf-8"?>
<sst xmlns="http://schemas.openxmlformats.org/spreadsheetml/2006/main" count="1219" uniqueCount="390">
  <si>
    <t>ARTICULO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</si>
  <si>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</si>
  <si>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</si>
  <si>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</si>
  <si>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</si>
  <si>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</si>
  <si>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</si>
  <si>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</si>
  <si>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</si>
  <si>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ALFOMBRA AFRICANO COFFEE</t>
  </si>
  <si>
    <t>ALFOMBRA CARRERA GRIS</t>
  </si>
  <si>
    <t>ALFOMBRA CARRERA NEGRA GRANULE ( METROS )</t>
  </si>
  <si>
    <t>ALFOMBRA CARSOFT GRIS GRANULE ( METRO LINEAL )</t>
  </si>
  <si>
    <t>ALFOMBRA CARSOFT GEL GRANULE (UNIDAD)</t>
  </si>
  <si>
    <t>ALFOMBRA CARSOFT GRIS PRECOAT ( METROS)</t>
  </si>
  <si>
    <t>ALFOMBRA ESTEREO TCLD - GRAN GRIS ( UNIDAD)</t>
  </si>
  <si>
    <t>PISO ROVER SIERVO GRIS 1047791 ( UNIDAD)</t>
  </si>
  <si>
    <t>ALFOMBRA CARSOFT BEIGE GRANULE (UNIDAD)</t>
  </si>
  <si>
    <t>ALFOMBRA DALTON GRIS ( METROS)</t>
  </si>
  <si>
    <t>TYVEK X 1,50 DE ANCHO ( UNIDAD)</t>
  </si>
  <si>
    <t>ALFOMBRA CARRERA BEIGE</t>
  </si>
  <si>
    <t>ALFOMBRA JAVA GEL 120 1099 SISAL (UNIDAD)</t>
  </si>
  <si>
    <t>LATEX</t>
  </si>
  <si>
    <t>PRIMAL ( KILOS)</t>
  </si>
  <si>
    <t>RIPIO ( KILOS)</t>
  </si>
  <si>
    <t>ACEITE PARA MAQUINA</t>
  </si>
  <si>
    <t xml:space="preserve">AFILADORES </t>
  </si>
  <si>
    <t>AGUJAS 3 FILOS Nº 160</t>
  </si>
  <si>
    <t>BISTURI</t>
  </si>
  <si>
    <t>BRIKETS</t>
  </si>
  <si>
    <t>CUCHILLA 8´´</t>
  </si>
  <si>
    <t>GUANTES ASEO</t>
  </si>
  <si>
    <t>HILO AMARILLO</t>
  </si>
  <si>
    <t>HILO AZUL CLARO BORDADO</t>
  </si>
  <si>
    <t>HULI AZUL REY</t>
  </si>
  <si>
    <t>HILO BLANCO</t>
  </si>
  <si>
    <t xml:space="preserve">HILO DORADO </t>
  </si>
  <si>
    <t>HILO GRIS CLARO</t>
  </si>
  <si>
    <t>HILO GRIS OSCURO</t>
  </si>
  <si>
    <t>HILO NEGRO PLATINIUM</t>
  </si>
  <si>
    <t>HILO OCRE</t>
  </si>
  <si>
    <t>HILO ROJO BORDADOS</t>
  </si>
  <si>
    <t>HILO SPUM BORDADOS</t>
  </si>
  <si>
    <t>HILO VINO TINTO</t>
  </si>
  <si>
    <t>MARQUILLA SIN PATENTAR</t>
  </si>
  <si>
    <t>PEGANTE PU</t>
  </si>
  <si>
    <t>SILICONA</t>
  </si>
  <si>
    <t xml:space="preserve">TAPABOCAS </t>
  </si>
  <si>
    <t>TIZA DE COLORES</t>
  </si>
  <si>
    <t xml:space="preserve">HILO NEGRO BORDADO </t>
  </si>
  <si>
    <t>MARQUILLA PATENTADA</t>
  </si>
  <si>
    <t>CUCHILLA BISTURI</t>
  </si>
  <si>
    <t xml:space="preserve">HILO AZUL </t>
  </si>
  <si>
    <t>HILO BEIGE</t>
  </si>
  <si>
    <t>HILO AMARILLO QUEMADO</t>
  </si>
  <si>
    <t>HILO VERDE</t>
  </si>
  <si>
    <t xml:space="preserve">HILO NARANJA </t>
  </si>
  <si>
    <t>AGUJAS 87</t>
  </si>
  <si>
    <t xml:space="preserve">HILO ROJO  </t>
  </si>
  <si>
    <t>COLORANTE MASTER NARANJA</t>
  </si>
  <si>
    <t>COLORANTE MASTER NEGRO</t>
  </si>
  <si>
    <t>COLORANTE MASTER ROJO</t>
  </si>
  <si>
    <t>POLIPROPILENO ORIGINAL</t>
  </si>
  <si>
    <t>POLIPROPILENO PELATIZADO</t>
  </si>
  <si>
    <t>PVC NEGRO</t>
  </si>
  <si>
    <t>PVC BEIGE ARENA</t>
  </si>
  <si>
    <t>CAUCHO ELASTICO</t>
  </si>
  <si>
    <t>REATA BEIGE</t>
  </si>
  <si>
    <t>REATA ECONOMICA CAFÉ</t>
  </si>
  <si>
    <t>REATA ECONOMICA NEGRA</t>
  </si>
  <si>
    <t>REATA ESPINA DE PESC 50MM</t>
  </si>
  <si>
    <t>REATA ESPINA DE PESCADO NEGRA 180</t>
  </si>
  <si>
    <t>REATA ESPINA DE PESCADO GRIS  OSCURA130</t>
  </si>
  <si>
    <t>VELCRO GANCHO 25 MACHO</t>
  </si>
  <si>
    <t>REATA RODAS GRIS</t>
  </si>
  <si>
    <t>VELCRO GANCHO 25 HEMBRA</t>
  </si>
  <si>
    <t>REATA ESPINA ROJA</t>
  </si>
  <si>
    <t>REATA ECONOMICA AZUL OSCURA</t>
  </si>
  <si>
    <t>REATA ESPINA DE PESCADO VERDE ESMERALDA</t>
  </si>
  <si>
    <t>REATA NARANJA</t>
  </si>
  <si>
    <t>REATA ECONOMICA AMARILLA</t>
  </si>
  <si>
    <t>REATA ECONOMICA GRIS</t>
  </si>
  <si>
    <t>ALCOHOL ANTISEPTICO</t>
  </si>
  <si>
    <t>ALCOHOL YODADO</t>
  </si>
  <si>
    <t>ALGODÓN</t>
  </si>
  <si>
    <t xml:space="preserve">BAJALENGUAS </t>
  </si>
  <si>
    <t>BOLSA DE GASOLINA</t>
  </si>
  <si>
    <t>CURAS</t>
  </si>
  <si>
    <t>DESTORNILLADOR CABO AMARILLO</t>
  </si>
  <si>
    <t>DESTORNILLADOR DOBLE PUNTA</t>
  </si>
  <si>
    <t>EXTINTOR 2,5 LBS CON MANOMETRO</t>
  </si>
  <si>
    <t>EXTINTOR 5 LBS CON MANOMETRO</t>
  </si>
  <si>
    <t>EXTINTOR 10 LBS</t>
  </si>
  <si>
    <t>GASA</t>
  </si>
  <si>
    <t>GUANTES DE CARNAZA</t>
  </si>
  <si>
    <t xml:space="preserve">GUANTES DE LATEX </t>
  </si>
  <si>
    <t>GUANTES DE PUNTOS</t>
  </si>
  <si>
    <t>GUANTES DE HILAZA</t>
  </si>
  <si>
    <t>JUEGO DE LLAVES *14</t>
  </si>
  <si>
    <t>LINTERNA</t>
  </si>
  <si>
    <t>LLAVE EXPLASIVA</t>
  </si>
  <si>
    <t>LLAVE EXPANSIVA Nº 10</t>
  </si>
  <si>
    <t>LLAVE GRANDE 12*13</t>
  </si>
  <si>
    <t>LLAVE MEDIANA 10 * 11</t>
  </si>
  <si>
    <t>LLAVE PEQUEÑA 8*9</t>
  </si>
  <si>
    <t>MICROPORE</t>
  </si>
  <si>
    <t>PILAS</t>
  </si>
  <si>
    <t>PITOS KIT EMERGENCIA</t>
  </si>
  <si>
    <t>SEÑALES ACRILICAS</t>
  </si>
  <si>
    <t>STICKER EXTINTORES</t>
  </si>
  <si>
    <t>SUERO FISIOLOGICO</t>
  </si>
  <si>
    <t>TIJERAS</t>
  </si>
  <si>
    <t>TIMEROSAL INCOLORO X 20 ML</t>
  </si>
  <si>
    <t>VENDAS</t>
  </si>
  <si>
    <t>VOLANTE ESE COMPARENDO ES INJUSTO</t>
  </si>
  <si>
    <t>EXTINTOR 2 LB CON MANOMETRO</t>
  </si>
  <si>
    <t>FOSFOROS KIT DE EMERGENCIA</t>
  </si>
  <si>
    <t>PILAS AAA KIT DE EMERGENCIA</t>
  </si>
  <si>
    <t>BAYETILLA BLANCA</t>
  </si>
  <si>
    <t>BOLSA 46X57 PISO INHOUSE</t>
  </si>
  <si>
    <t>BOLSA 48 X 70</t>
  </si>
  <si>
    <t>BOLSA KIT CARRETERA</t>
  </si>
  <si>
    <t>BOLSA PASTICA TRANSPARENTE 60*85*002</t>
  </si>
  <si>
    <t>BOLSA PREC. TRANSPARENTE 27X39</t>
  </si>
  <si>
    <t>CAJA DE CARTON70X42X60</t>
  </si>
  <si>
    <t>CAJA DE CARTON 41X28X43</t>
  </si>
  <si>
    <t>CINTA DOBLE FAZ</t>
  </si>
  <si>
    <t>CINTA DE ENMASCARAR 1´´</t>
  </si>
  <si>
    <t>CINTA DE ENMASCARAR 1/2</t>
  </si>
  <si>
    <t>CINTA IMPRESO INCAMPI</t>
  </si>
  <si>
    <t>CINTA TRANSPARENTE ANCHA</t>
  </si>
  <si>
    <t>CINTA TRANSPARENTE DELGADA</t>
  </si>
  <si>
    <t>GRAPA FOB BAAP</t>
  </si>
  <si>
    <t>GRAPA PASTICA</t>
  </si>
  <si>
    <t>POLIPROPILENO BAJA DENSIDAD AGUAPANELUDO</t>
  </si>
  <si>
    <t>SOLAPA ORION</t>
  </si>
  <si>
    <t>SOLAPA PILOT</t>
  </si>
  <si>
    <t>SOLAPA SOFASAGAMA BAJA</t>
  </si>
  <si>
    <t>SOLAPA TOYOTA</t>
  </si>
  <si>
    <t>STICKER PRIMEROS AUXILIOS B. REGLAMENTARIO</t>
  </si>
  <si>
    <t>STICKER KIT CARRETERA ORGANIZADOR ORION</t>
  </si>
  <si>
    <t>STICKER KIT CARRETERA REGLAMENTARIO</t>
  </si>
  <si>
    <t>ZUNCHO</t>
  </si>
  <si>
    <t>FAJILLAS MALETINES</t>
  </si>
  <si>
    <t>STICKER RENAULT-AMARILLO/GRIS</t>
  </si>
  <si>
    <t>SOLAPA HYNDAI</t>
  </si>
  <si>
    <t>CAHA DE CARTON 70*44*88</t>
  </si>
  <si>
    <t>STICKER PRIMEROS AUXILIOS B. TRADICIONAL</t>
  </si>
  <si>
    <t>CAJA DE CARTON 70*40*66</t>
  </si>
  <si>
    <t>GANCHO PARA TAPETE DE CAUCHO</t>
  </si>
  <si>
    <t>CAJA DE CARTON70X50X35</t>
  </si>
  <si>
    <t>BARRAS 46´´ B117</t>
  </si>
  <si>
    <t>BARRAS 46´´  SLV B 117S</t>
  </si>
  <si>
    <t>BARRAS 50´´ B127</t>
  </si>
  <si>
    <t>BASE FR</t>
  </si>
  <si>
    <t>BASE NEGRA INSR-BK</t>
  </si>
  <si>
    <t>BASE PLATA INSR</t>
  </si>
  <si>
    <t>GANCHO DE AJUSTE K104</t>
  </si>
  <si>
    <t>MALETERO DE TECHO OFERTA ANIVERSARIO</t>
  </si>
  <si>
    <t>SOPORTE BICICLIETA -INA382</t>
  </si>
  <si>
    <t>BASE NEGRA INTR</t>
  </si>
  <si>
    <t>PORTA EQUIPAJE NEGRO BRA764-BK</t>
  </si>
  <si>
    <t>MALETERO TECHO L</t>
  </si>
  <si>
    <t>MALETERO TECHO M0</t>
  </si>
  <si>
    <t>BARRA 50´´ SLV B127S</t>
  </si>
  <si>
    <t>PORTABICICLETAS INA383</t>
  </si>
  <si>
    <t>AEREO GATO</t>
  </si>
  <si>
    <t>ALFOMBRA P/AUTO ALUMINIO 4PCS</t>
  </si>
  <si>
    <t>ALFOMBRA P/AUTO GRIS 4PCS</t>
  </si>
  <si>
    <t>BASTON DE SEG TABLERO</t>
  </si>
  <si>
    <t>CORTINA P/CARRO TRASERA</t>
  </si>
  <si>
    <t>LINTERNA RECARGABLE 5 LED</t>
  </si>
  <si>
    <t>LUZ AUXILIAR 3´´ CON IMAN</t>
  </si>
  <si>
    <t>MALETIN L GRIS</t>
  </si>
  <si>
    <t>MALETIN M NEGRO</t>
  </si>
  <si>
    <t>MALETIN S ESCOCES</t>
  </si>
  <si>
    <t>MALETIN S GRIS</t>
  </si>
  <si>
    <t>MALETIN S NEGRO</t>
  </si>
  <si>
    <t xml:space="preserve">MEDIDOR DE AIRE </t>
  </si>
  <si>
    <t>STICKER DE SEGURIDAD</t>
  </si>
  <si>
    <t>SUPER PLATO M NEGRO</t>
  </si>
  <si>
    <t>SUPER PLATO XL GRIS</t>
  </si>
  <si>
    <t>SUPER PLATO XL NEGRO</t>
  </si>
  <si>
    <t>TAPETE CAUCHO [CM120-D]</t>
  </si>
  <si>
    <t>TAPETE DE CAUCHO [F61735]</t>
  </si>
  <si>
    <t>ALFOMBRA DE AUTO 4PCS</t>
  </si>
  <si>
    <t>CABLE P/JUMPER 300AMP 2PCS</t>
  </si>
  <si>
    <t>CUBREAUTO A LA MEDIDA RENAULT LOGAN</t>
  </si>
  <si>
    <t>CUBRECAMIONETA  A LA MEDIDA ORION</t>
  </si>
  <si>
    <t>FORRO PARA AUTO L</t>
  </si>
  <si>
    <t>FORRO PARA AUTO M</t>
  </si>
  <si>
    <t>LINTERNA DINAMO 3 LED</t>
  </si>
  <si>
    <t>MALETIN M GRIS</t>
  </si>
  <si>
    <t>SUPER PLATO M GRIS</t>
  </si>
  <si>
    <t>TAPETE CAUCHO [CM104]</t>
  </si>
  <si>
    <t>ALFOMBRA DE AUTO NEGRA 4PCS</t>
  </si>
  <si>
    <t>FORRO PARA EL AUTO XL</t>
  </si>
  <si>
    <t>PIJAMA PARA MOTO</t>
  </si>
  <si>
    <t>TAPETE CAUCHO [CM207-D]</t>
  </si>
  <si>
    <t>CONO REFLECTIVO DESARMABLE</t>
  </si>
  <si>
    <t>ALFOMBRA DE AUTO PVC 4,5KG GRIS</t>
  </si>
  <si>
    <t>SOGA REMOLQUE ELASTICA</t>
  </si>
  <si>
    <t>ALARMA PARA CARRO [PANDALAR948]</t>
  </si>
  <si>
    <t>AMPLIFICADOR</t>
  </si>
  <si>
    <t>ASPIRADORA P/AUTO 12V</t>
  </si>
  <si>
    <t>CINTURONP/DEPORTISTA CON LUZ</t>
  </si>
  <si>
    <t>MALETIN L NEGRO</t>
  </si>
  <si>
    <t>PARRILLA MED</t>
  </si>
  <si>
    <t>PORTALENTE NEGRO0</t>
  </si>
  <si>
    <t>PROTECTOR REPUESTO</t>
  </si>
  <si>
    <t>RADIO DVD [SM-DVD-8106]</t>
  </si>
  <si>
    <t>RADIO DVD [SM-DVD-8119]</t>
  </si>
  <si>
    <t>RADIO DVD [SM-DVD-8129]</t>
  </si>
  <si>
    <t>SEGUROS [SINGLE CENTRAL LOC]</t>
  </si>
  <si>
    <t>TAPETE CAUCHO [CM302A-W]</t>
  </si>
  <si>
    <t>TUERCAS DE SEGURIDAD LLANTAS 5 PCS</t>
  </si>
  <si>
    <t>MALETIN TERMOFORMADO L</t>
  </si>
  <si>
    <t>MALETIN TERMOFORMADO M</t>
  </si>
  <si>
    <t>PIJAMA AUTOMOVIL [CAMBRE]</t>
  </si>
  <si>
    <t>MALETIN L ESCOCES</t>
  </si>
  <si>
    <t xml:space="preserve">MALETIN M ESCOCES </t>
  </si>
  <si>
    <t>RADIO DVD [SM-DVD8107]</t>
  </si>
  <si>
    <t>ALARMA PARA CARRO [ OLIMPIA]</t>
  </si>
  <si>
    <t>JUEGO DE FORROS [R0342721]</t>
  </si>
  <si>
    <t>JUEGO DE FORROS  [W0012124]</t>
  </si>
  <si>
    <t>SENSORES</t>
  </si>
  <si>
    <t>CAMARA SENSOR MR2B17-4</t>
  </si>
  <si>
    <t>REPUESTO SENSOR</t>
  </si>
  <si>
    <t>SENSOR PS-LC4B17-4</t>
  </si>
  <si>
    <t>SENSOR PS-LC1B17-4</t>
  </si>
  <si>
    <t>SENSOR PS-LE4W36-4</t>
  </si>
  <si>
    <t>SENSOR PS-LE1B17-4</t>
  </si>
  <si>
    <t>SENSOR PS-LC3B31-8</t>
  </si>
  <si>
    <t>SENSOR PS-MR2B17-4</t>
  </si>
  <si>
    <t>SENSOR TR-56</t>
  </si>
  <si>
    <t>ALFOMBRA CARSOFT BEIGE PRECOT (METROS)</t>
  </si>
  <si>
    <t>ALFOMBRA MALIBU GRIS PRECOT ( METROS)</t>
  </si>
  <si>
    <t>ALFOMBRA MALUBI NEGRA PRECOT (METROS )</t>
  </si>
  <si>
    <t>ALFOMBRA AFICANO GREY ( METRO LINEAL)</t>
  </si>
  <si>
    <t xml:space="preserve">ALFOMBRA TRISTAR ANTRACITA </t>
  </si>
  <si>
    <t>AGUJAS BORDADOR</t>
  </si>
  <si>
    <t>PEGANTE CEMENTO NEGO</t>
  </si>
  <si>
    <t>THINNER</t>
  </si>
  <si>
    <t>HILLO AMARILLO 2020</t>
  </si>
  <si>
    <t>HILO CAFÉ</t>
  </si>
  <si>
    <t>HILO AZUL OSCURO</t>
  </si>
  <si>
    <t>HILO GRIS</t>
  </si>
  <si>
    <t>HILO AMARILLO COSTURA</t>
  </si>
  <si>
    <t>HILO GRIS COSTURA</t>
  </si>
  <si>
    <t xml:space="preserve">HILO SPUM </t>
  </si>
  <si>
    <t>HILO AMARILLO BORDADOS</t>
  </si>
  <si>
    <t>HILO GRIS 7330</t>
  </si>
  <si>
    <t>REATA ECONOMICA VERDE MILITAR</t>
  </si>
  <si>
    <t>REATA ECONOMICA VINO TINTO</t>
  </si>
  <si>
    <t>REATA ESPINA NEGRO-AMARILLO</t>
  </si>
  <si>
    <t>ALICATE</t>
  </si>
  <si>
    <t>DESTORNILLADOR USA 1/4*8</t>
  </si>
  <si>
    <t>TACOS PLASTICOS</t>
  </si>
  <si>
    <t>AGUA OXIGENADA</t>
  </si>
  <si>
    <t>BOLSA BASURA EN TELA</t>
  </si>
  <si>
    <t>EXTINTOR 2,5LB SIN MANOMETRO</t>
  </si>
  <si>
    <t>PLEGABLES RADIADORESDE PARQUEO</t>
  </si>
  <si>
    <t>SOLAPA AUTO STYLE</t>
  </si>
  <si>
    <t>SOLAPA SOFASA GAMA ALTA</t>
  </si>
  <si>
    <t>BOLSA PLASTICA TRANSPARENTE 60*95*002</t>
  </si>
  <si>
    <t>GRAPA BRB N13</t>
  </si>
  <si>
    <t>POLIPROPILENOTERMOENCOGIBLE</t>
  </si>
  <si>
    <t>GANCHO PLASTICO</t>
  </si>
  <si>
    <t>STICKER SEGURIDAD BASICO</t>
  </si>
  <si>
    <t>PLEGABLE PISO MODULAR DE MADERA</t>
  </si>
  <si>
    <t>ALFOMBRAS</t>
  </si>
  <si>
    <t>PORTAEQUIPAJE PLATEADO</t>
  </si>
  <si>
    <t>PROMEDIO MOVIL SIMPLE</t>
  </si>
  <si>
    <t>NUMERO DE MESES PARA EL CALCULO DEL PRONOSTICO MOVIL SIMPLE.</t>
  </si>
  <si>
    <t>Meses</t>
  </si>
  <si>
    <t>Demanda</t>
  </si>
  <si>
    <t>Pronostico</t>
  </si>
  <si>
    <t>Error</t>
  </si>
  <si>
    <t>Errror absol.</t>
  </si>
  <si>
    <t>Error cuadrua.</t>
  </si>
  <si>
    <t>Sumas</t>
  </si>
  <si>
    <t>MAD</t>
  </si>
  <si>
    <t>EMC</t>
  </si>
  <si>
    <t>Desv. estandar estim</t>
  </si>
  <si>
    <t>Valor de N</t>
  </si>
  <si>
    <t>ENERO</t>
  </si>
  <si>
    <t>MARZO</t>
  </si>
  <si>
    <t>NOVIEMBRE</t>
  </si>
  <si>
    <t>DICIEMBRE</t>
  </si>
  <si>
    <t>NUMERO DE MESES PARA EL CALCULO DEL PRONOSTICO MOVIL PONDERADO</t>
  </si>
  <si>
    <t>PESO OTORGADO A LAS ULTIMAS SEMANA</t>
  </si>
  <si>
    <t>N-10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</si>
  <si>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</si>
  <si>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</si>
  <si>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</si>
  <si>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</si>
  <si>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</si>
  <si>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</si>
  <si>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</si>
  <si>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</si>
  <si>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</si>
  <si>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 xml:space="preserve">SUMA </t>
  </si>
  <si>
    <t>Coeficiente de variacion</t>
  </si>
  <si>
    <t>PROMEDIO MOVIL PONDERADO CARSOFT GRIS GRANULE</t>
  </si>
  <si>
    <t>SUAVIZACION EXPONENCIAL SIMPLE</t>
  </si>
  <si>
    <t>Mes t</t>
  </si>
  <si>
    <t>DEMANDA</t>
  </si>
  <si>
    <t>PRONÓSTICO</t>
  </si>
  <si>
    <t>ERROR</t>
  </si>
  <si>
    <t>ERROR ABS.</t>
  </si>
  <si>
    <t>ERR. CUADR.</t>
  </si>
  <si>
    <t>TOTALES</t>
  </si>
  <si>
    <t>MAD - ECM</t>
  </si>
  <si>
    <t>DESVIACION ESTÁNDAR</t>
  </si>
  <si>
    <t>ALPHA</t>
  </si>
  <si>
    <t>SUAVIZACION EXPONENCIAL DOBLE.</t>
  </si>
  <si>
    <t>MES t</t>
  </si>
  <si>
    <r>
      <t>S</t>
    </r>
    <r>
      <rPr>
        <b/>
        <vertAlign val="subscript"/>
        <sz val="10"/>
        <rFont val="Arial"/>
        <family val="2"/>
      </rPr>
      <t>t</t>
    </r>
  </si>
  <si>
    <r>
      <t>S</t>
    </r>
    <r>
      <rPr>
        <b/>
        <vertAlign val="subscript"/>
        <sz val="10"/>
        <rFont val="Arial"/>
        <family val="2"/>
      </rPr>
      <t>t</t>
    </r>
    <r>
      <rPr>
        <b/>
        <vertAlign val="superscript"/>
        <sz val="10"/>
        <rFont val="Arial"/>
        <family val="2"/>
      </rPr>
      <t>(2)</t>
    </r>
  </si>
  <si>
    <t>SUMAS</t>
  </si>
  <si>
    <t>MAD o ECM</t>
  </si>
  <si>
    <t>ALPHA  2</t>
  </si>
  <si>
    <t>DESVIACION ESTANDAR ESTIMADA</t>
  </si>
  <si>
    <t>APE</t>
  </si>
  <si>
    <t>INVENTARIO MATERIA PRIMA 2009</t>
  </si>
  <si>
    <t>HILO AZUL REY</t>
  </si>
  <si>
    <t>PLANTILLA  FOMY (METRO LINEAL)</t>
  </si>
  <si>
    <t xml:space="preserve">PISO ALFAJOR GRIS </t>
  </si>
  <si>
    <t>DESCRIPCION</t>
  </si>
  <si>
    <t>PROMEDIO</t>
  </si>
  <si>
    <t>COSTO</t>
  </si>
  <si>
    <t>COSTO TOTAL</t>
  </si>
  <si>
    <t>CAJA DE CARTON 70*44*88</t>
  </si>
  <si>
    <t>POCENTAJE</t>
  </si>
  <si>
    <t>PORCENTAJE AC</t>
  </si>
  <si>
    <t>A</t>
  </si>
  <si>
    <t>B</t>
  </si>
  <si>
    <t>C</t>
  </si>
  <si>
    <t xml:space="preserve"> </t>
  </si>
  <si>
    <t>MATERIAL</t>
  </si>
  <si>
    <t xml:space="preserve">ESTIMADO </t>
  </si>
  <si>
    <t>REAL</t>
  </si>
  <si>
    <t>PROMEDIO MOVIL DOBLE</t>
  </si>
  <si>
    <t>SUAVIZACION EXPO SIMPLE</t>
  </si>
  <si>
    <t>SUAVIZACION EXPO DOBLE</t>
  </si>
  <si>
    <t>ENERO 2009</t>
  </si>
  <si>
    <t>ENERO 2010</t>
  </si>
  <si>
    <t>FEBRERO 2009</t>
  </si>
  <si>
    <t>MARZO 2009</t>
  </si>
  <si>
    <t>ABRIL 2009</t>
  </si>
  <si>
    <t>MAYO 2009</t>
  </si>
  <si>
    <t>JUNIO 2009</t>
  </si>
  <si>
    <t>JULIO 2009</t>
  </si>
  <si>
    <t>AGOSTO 2009</t>
  </si>
  <si>
    <t>SEPTIEMBRE 2009</t>
  </si>
  <si>
    <t>OCTUBRE 2009</t>
  </si>
  <si>
    <t>DICIEMBRE 2009</t>
  </si>
  <si>
    <t>FEBRERO 2010</t>
  </si>
  <si>
    <t>MARZO 2010</t>
  </si>
  <si>
    <t>ABRIL 2010</t>
  </si>
  <si>
    <t>MAYO 2010</t>
  </si>
  <si>
    <t>JUNIO 2010</t>
  </si>
  <si>
    <t>JULIO 2010</t>
  </si>
  <si>
    <t>AGOSTO 2010</t>
  </si>
  <si>
    <t>SEPTIEMBRE 2010</t>
  </si>
  <si>
    <t>OCTUBRE 2010</t>
  </si>
  <si>
    <t>DICIEMBRE 2010</t>
  </si>
  <si>
    <t>NOVIEMBRE 2009</t>
  </si>
  <si>
    <t>NOVIEMBRE 2010</t>
  </si>
  <si>
    <t>POLIPROPILENO PELETIZADO</t>
  </si>
  <si>
    <t>FECHA</t>
  </si>
  <si>
    <t>RESPONSABLE</t>
  </si>
  <si>
    <t xml:space="preserve">CODIGO </t>
  </si>
  <si>
    <t>CANTIDAD</t>
  </si>
  <si>
    <t>CANTIDAD EN TRANSITO</t>
  </si>
  <si>
    <t>COSUMO PROMEDIO DIARIO</t>
  </si>
  <si>
    <t>LEAD TIME PROVEEDOR</t>
  </si>
  <si>
    <t xml:space="preserve">ESTADO </t>
  </si>
  <si>
    <t xml:space="preserve">PISO ROVER SIERVO GRIS 1047791 </t>
  </si>
  <si>
    <t xml:space="preserve">ALFOMBRA CARSOFT GRIS GRANULE </t>
  </si>
  <si>
    <t xml:space="preserve">ALFOMBRA ESTEREO TCLD - GRAN GRIS </t>
  </si>
  <si>
    <t xml:space="preserve">ALFOMBRA CARSOFT GRIS PRECOAT </t>
  </si>
  <si>
    <t xml:space="preserve">ALFOMBRA MALUBI NEGRA PRECOT </t>
  </si>
  <si>
    <t xml:space="preserve">ALFOMBRA MALIBU GRIS PRECOT </t>
  </si>
  <si>
    <t xml:space="preserve">ALFOMBRA CARRERA NEGRA GRANULE </t>
  </si>
  <si>
    <t>DIAS DE Inventario</t>
  </si>
  <si>
    <t>COBERTURA HASTA</t>
  </si>
  <si>
    <t>OBS</t>
  </si>
  <si>
    <t>fecha tentantiva a realizar pedido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</si>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</sst>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\ * #,##0.00_);_(&quot;$&quot;\ * \(#,##0.00\);_(&quot;$&quot;\ * &quot;-&quot;??_);_(@_)"/>
    <numFmt numFmtId="165" formatCode="0.0"/>
    <numFmt numFmtId="166" formatCode="0.000"/>
    <numFmt numFmtId="167" formatCode="0.0000"/>
    <numFmt numFmtId="168" formatCode="0.000000"/>
    <numFmt numFmtId="169" formatCode="0.0000%"/>
    <numFmt numFmtId="170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6"/>
      <color theme="1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8">
    <xf numFmtId="0" fontId="0" fillId="0" borderId="0" xfId="0"/>
    <xf numFmtId="165" fontId="0" fillId="3" borderId="0" xfId="0" applyNumberFormat="1" applyFill="1"/>
    <xf numFmtId="165" fontId="0" fillId="3" borderId="0" xfId="0" applyNumberFormat="1" applyFill="1" applyBorder="1"/>
    <xf numFmtId="1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right"/>
    </xf>
    <xf numFmtId="1" fontId="3" fillId="3" borderId="14" xfId="0" applyNumberFormat="1" applyFont="1" applyFill="1" applyBorder="1" applyAlignment="1">
      <alignment horizontal="left"/>
    </xf>
    <xf numFmtId="165" fontId="0" fillId="3" borderId="6" xfId="0" applyNumberFormat="1" applyFill="1" applyBorder="1" applyAlignment="1">
      <alignment horizontal="right"/>
    </xf>
    <xf numFmtId="165" fontId="0" fillId="3" borderId="6" xfId="0" applyNumberFormat="1" applyFill="1" applyBorder="1"/>
    <xf numFmtId="1" fontId="4" fillId="3" borderId="1" xfId="0" applyNumberFormat="1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165" fontId="0" fillId="3" borderId="15" xfId="0" applyNumberFormat="1" applyFill="1" applyBorder="1" applyAlignment="1">
      <alignment horizontal="right"/>
    </xf>
    <xf numFmtId="165" fontId="0" fillId="3" borderId="15" xfId="0" applyNumberFormat="1" applyFill="1" applyBorder="1"/>
    <xf numFmtId="1" fontId="0" fillId="3" borderId="0" xfId="0" applyNumberFormat="1" applyFill="1" applyBorder="1"/>
    <xf numFmtId="1" fontId="3" fillId="3" borderId="0" xfId="0" applyNumberFormat="1" applyFont="1" applyFill="1" applyBorder="1"/>
    <xf numFmtId="165" fontId="0" fillId="4" borderId="15" xfId="0" applyNumberFormat="1" applyFill="1" applyBorder="1"/>
    <xf numFmtId="165" fontId="5" fillId="3" borderId="15" xfId="0" applyNumberFormat="1" applyFont="1" applyFill="1" applyBorder="1"/>
    <xf numFmtId="165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right"/>
    </xf>
    <xf numFmtId="165" fontId="3" fillId="3" borderId="16" xfId="0" applyNumberFormat="1" applyFont="1" applyFill="1" applyBorder="1"/>
    <xf numFmtId="1" fontId="0" fillId="3" borderId="15" xfId="0" applyNumberFormat="1" applyFill="1" applyBorder="1"/>
    <xf numFmtId="165" fontId="0" fillId="3" borderId="17" xfId="0" applyNumberFormat="1" applyFill="1" applyBorder="1"/>
    <xf numFmtId="1" fontId="0" fillId="3" borderId="18" xfId="0" applyNumberFormat="1" applyFill="1" applyBorder="1"/>
    <xf numFmtId="165" fontId="3" fillId="3" borderId="0" xfId="0" applyNumberFormat="1" applyFont="1" applyFill="1" applyBorder="1"/>
    <xf numFmtId="165" fontId="3" fillId="3" borderId="14" xfId="0" applyNumberFormat="1" applyFont="1" applyFill="1" applyBorder="1"/>
    <xf numFmtId="0" fontId="0" fillId="3" borderId="6" xfId="0" applyFill="1" applyBorder="1"/>
    <xf numFmtId="165" fontId="0" fillId="3" borderId="19" xfId="0" applyNumberFormat="1" applyFill="1" applyBorder="1"/>
    <xf numFmtId="0" fontId="0" fillId="3" borderId="0" xfId="0" applyFill="1" applyBorder="1"/>
    <xf numFmtId="165" fontId="3" fillId="3" borderId="20" xfId="0" applyNumberFormat="1" applyFont="1" applyFill="1" applyBorder="1"/>
    <xf numFmtId="165" fontId="0" fillId="3" borderId="21" xfId="0" applyNumberFormat="1" applyFill="1" applyBorder="1"/>
    <xf numFmtId="165" fontId="0" fillId="3" borderId="22" xfId="0" applyNumberFormat="1" applyFill="1" applyBorder="1"/>
    <xf numFmtId="166" fontId="2" fillId="3" borderId="19" xfId="0" applyNumberFormat="1" applyFont="1" applyFill="1" applyBorder="1"/>
    <xf numFmtId="165" fontId="3" fillId="3" borderId="0" xfId="0" applyNumberFormat="1" applyFont="1" applyFill="1" applyBorder="1" applyAlignment="1">
      <alignment horizontal="left"/>
    </xf>
    <xf numFmtId="166" fontId="0" fillId="3" borderId="0" xfId="0" applyNumberFormat="1" applyFill="1" applyBorder="1"/>
    <xf numFmtId="1" fontId="0" fillId="3" borderId="0" xfId="0" applyNumberFormat="1" applyFill="1" applyBorder="1" applyAlignment="1">
      <alignment horizontal="center"/>
    </xf>
    <xf numFmtId="165" fontId="3" fillId="3" borderId="23" xfId="0" applyNumberFormat="1" applyFont="1" applyFill="1" applyBorder="1"/>
    <xf numFmtId="165" fontId="0" fillId="3" borderId="5" xfId="0" applyNumberFormat="1" applyFill="1" applyBorder="1"/>
    <xf numFmtId="165" fontId="0" fillId="3" borderId="24" xfId="0" applyNumberFormat="1" applyFill="1" applyBorder="1"/>
    <xf numFmtId="165" fontId="3" fillId="3" borderId="25" xfId="0" applyNumberFormat="1" applyFont="1" applyFill="1" applyBorder="1"/>
    <xf numFmtId="165" fontId="0" fillId="3" borderId="0" xfId="0" applyNumberFormat="1" applyFill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165" fontId="3" fillId="3" borderId="18" xfId="0" applyNumberFormat="1" applyFont="1" applyFill="1" applyBorder="1" applyAlignment="1">
      <alignment horizontal="center"/>
    </xf>
    <xf numFmtId="10" fontId="0" fillId="3" borderId="0" xfId="1" applyNumberFormat="1" applyFont="1" applyFill="1" applyBorder="1"/>
    <xf numFmtId="9" fontId="0" fillId="3" borderId="22" xfId="1" applyFont="1" applyFill="1" applyBorder="1"/>
    <xf numFmtId="165" fontId="0" fillId="3" borderId="25" xfId="0" applyNumberFormat="1" applyFill="1" applyBorder="1"/>
    <xf numFmtId="165" fontId="3" fillId="3" borderId="0" xfId="0" applyNumberFormat="1" applyFont="1" applyFill="1"/>
    <xf numFmtId="2" fontId="0" fillId="3" borderId="0" xfId="0" applyNumberFormat="1" applyFill="1"/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 applyAlignment="1"/>
    <xf numFmtId="0" fontId="3" fillId="3" borderId="0" xfId="0" applyFont="1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24" xfId="0" applyFill="1" applyBorder="1" applyAlignment="1">
      <alignment horizontal="center"/>
    </xf>
    <xf numFmtId="167" fontId="0" fillId="3" borderId="24" xfId="0" applyNumberFormat="1" applyFill="1" applyBorder="1" applyAlignment="1">
      <alignment horizontal="center"/>
    </xf>
    <xf numFmtId="165" fontId="0" fillId="3" borderId="24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67" fontId="0" fillId="3" borderId="15" xfId="0" applyNumberFormat="1" applyFill="1" applyBorder="1" applyAlignment="1">
      <alignment horizontal="center"/>
    </xf>
    <xf numFmtId="165" fontId="0" fillId="3" borderId="15" xfId="0" applyNumberForma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165" fontId="0" fillId="3" borderId="32" xfId="0" applyNumberForma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165" fontId="0" fillId="3" borderId="38" xfId="0" applyNumberFormat="1" applyFill="1" applyBorder="1" applyAlignment="1">
      <alignment horizontal="center"/>
    </xf>
    <xf numFmtId="165" fontId="0" fillId="3" borderId="36" xfId="0" applyNumberForma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168" fontId="5" fillId="3" borderId="17" xfId="0" applyNumberFormat="1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65" fontId="0" fillId="3" borderId="17" xfId="0" applyNumberFormat="1" applyFill="1" applyBorder="1" applyAlignment="1">
      <alignment horizontal="center"/>
    </xf>
    <xf numFmtId="168" fontId="0" fillId="3" borderId="15" xfId="0" applyNumberFormat="1" applyFill="1" applyBorder="1" applyAlignment="1">
      <alignment horizontal="center"/>
    </xf>
    <xf numFmtId="165" fontId="5" fillId="3" borderId="15" xfId="0" applyNumberFormat="1" applyFont="1" applyFill="1" applyBorder="1" applyAlignment="1">
      <alignment horizontal="center"/>
    </xf>
    <xf numFmtId="165" fontId="0" fillId="3" borderId="23" xfId="0" applyNumberFormat="1" applyFill="1" applyBorder="1" applyAlignment="1">
      <alignment horizontal="center"/>
    </xf>
    <xf numFmtId="165" fontId="0" fillId="3" borderId="25" xfId="0" applyNumberFormat="1" applyFill="1" applyBorder="1" applyAlignment="1">
      <alignment horizontal="center"/>
    </xf>
    <xf numFmtId="165" fontId="8" fillId="3" borderId="15" xfId="0" applyNumberFormat="1" applyFont="1" applyFill="1" applyBorder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10" fillId="0" borderId="1" xfId="0" applyFont="1" applyBorder="1"/>
    <xf numFmtId="3" fontId="10" fillId="2" borderId="5" xfId="0" applyNumberFormat="1" applyFont="1" applyFill="1" applyBorder="1"/>
    <xf numFmtId="3" fontId="10" fillId="0" borderId="3" xfId="0" applyNumberFormat="1" applyFont="1" applyBorder="1"/>
    <xf numFmtId="3" fontId="10" fillId="0" borderId="5" xfId="0" applyNumberFormat="1" applyFont="1" applyBorder="1"/>
    <xf numFmtId="3" fontId="10" fillId="2" borderId="6" xfId="0" applyNumberFormat="1" applyFont="1" applyFill="1" applyBorder="1"/>
    <xf numFmtId="3" fontId="10" fillId="0" borderId="2" xfId="0" applyNumberFormat="1" applyFont="1" applyBorder="1"/>
    <xf numFmtId="3" fontId="10" fillId="0" borderId="6" xfId="0" applyNumberFormat="1" applyFont="1" applyBorder="1"/>
    <xf numFmtId="3" fontId="10" fillId="2" borderId="2" xfId="0" applyNumberFormat="1" applyFont="1" applyFill="1" applyBorder="1"/>
    <xf numFmtId="3" fontId="11" fillId="2" borderId="2" xfId="0" applyNumberFormat="1" applyFont="1" applyFill="1" applyBorder="1"/>
    <xf numFmtId="3" fontId="11" fillId="2" borderId="6" xfId="0" applyNumberFormat="1" applyFont="1" applyFill="1" applyBorder="1"/>
    <xf numFmtId="0" fontId="11" fillId="2" borderId="0" xfId="0" applyFont="1" applyFill="1"/>
    <xf numFmtId="3" fontId="10" fillId="2" borderId="11" xfId="0" applyNumberFormat="1" applyFont="1" applyFill="1" applyBorder="1"/>
    <xf numFmtId="3" fontId="10" fillId="0" borderId="10" xfId="0" applyNumberFormat="1" applyFont="1" applyBorder="1"/>
    <xf numFmtId="3" fontId="10" fillId="0" borderId="11" xfId="0" applyNumberFormat="1" applyFont="1" applyBorder="1"/>
    <xf numFmtId="3" fontId="10" fillId="2" borderId="10" xfId="0" applyNumberFormat="1" applyFont="1" applyFill="1" applyBorder="1"/>
    <xf numFmtId="3" fontId="11" fillId="2" borderId="10" xfId="0" applyNumberFormat="1" applyFont="1" applyFill="1" applyBorder="1"/>
    <xf numFmtId="3" fontId="11" fillId="2" borderId="11" xfId="0" applyNumberFormat="1" applyFont="1" applyFill="1" applyBorder="1"/>
    <xf numFmtId="3" fontId="10" fillId="2" borderId="3" xfId="0" applyNumberFormat="1" applyFont="1" applyFill="1" applyBorder="1"/>
    <xf numFmtId="3" fontId="11" fillId="2" borderId="3" xfId="0" applyNumberFormat="1" applyFont="1" applyFill="1" applyBorder="1"/>
    <xf numFmtId="3" fontId="11" fillId="2" borderId="5" xfId="0" applyNumberFormat="1" applyFont="1" applyFill="1" applyBorder="1"/>
    <xf numFmtId="0" fontId="10" fillId="0" borderId="3" xfId="0" applyFont="1" applyBorder="1"/>
    <xf numFmtId="0" fontId="10" fillId="0" borderId="2" xfId="0" applyFont="1" applyBorder="1"/>
    <xf numFmtId="0" fontId="10" fillId="0" borderId="10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7" xfId="0" applyFont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0" fontId="10" fillId="0" borderId="15" xfId="0" applyFont="1" applyBorder="1"/>
    <xf numFmtId="0" fontId="0" fillId="3" borderId="15" xfId="0" applyFill="1" applyBorder="1"/>
    <xf numFmtId="9" fontId="0" fillId="3" borderId="15" xfId="1" applyFont="1" applyFill="1" applyBorder="1"/>
    <xf numFmtId="0" fontId="0" fillId="3" borderId="0" xfId="0" applyFill="1" applyAlignment="1"/>
    <xf numFmtId="49" fontId="11" fillId="0" borderId="3" xfId="0" applyNumberFormat="1" applyFont="1" applyBorder="1"/>
    <xf numFmtId="49" fontId="11" fillId="0" borderId="2" xfId="0" applyNumberFormat="1" applyFont="1" applyBorder="1"/>
    <xf numFmtId="49" fontId="11" fillId="0" borderId="10" xfId="0" applyNumberFormat="1" applyFont="1" applyBorder="1"/>
    <xf numFmtId="49" fontId="10" fillId="0" borderId="3" xfId="0" applyNumberFormat="1" applyFont="1" applyBorder="1"/>
    <xf numFmtId="49" fontId="10" fillId="0" borderId="2" xfId="0" applyNumberFormat="1" applyFont="1" applyBorder="1"/>
    <xf numFmtId="49" fontId="10" fillId="0" borderId="10" xfId="0" applyNumberFormat="1" applyFont="1" applyBorder="1"/>
    <xf numFmtId="49" fontId="11" fillId="0" borderId="13" xfId="0" applyNumberFormat="1" applyFont="1" applyBorder="1"/>
    <xf numFmtId="49" fontId="0" fillId="3" borderId="0" xfId="0" applyNumberFormat="1" applyFill="1" applyAlignment="1"/>
    <xf numFmtId="49" fontId="0" fillId="3" borderId="0" xfId="0" applyNumberFormat="1" applyFill="1" applyAlignment="1">
      <alignment horizontal="center" vertical="center"/>
    </xf>
    <xf numFmtId="9" fontId="0" fillId="3" borderId="0" xfId="0" applyNumberFormat="1" applyFill="1"/>
    <xf numFmtId="0" fontId="10" fillId="0" borderId="0" xfId="0" applyFont="1" applyAlignment="1">
      <alignment horizontal="center"/>
    </xf>
    <xf numFmtId="164" fontId="10" fillId="0" borderId="0" xfId="2" applyFont="1" applyAlignment="1">
      <alignment horizontal="center"/>
    </xf>
    <xf numFmtId="164" fontId="10" fillId="0" borderId="0" xfId="2" applyFont="1"/>
    <xf numFmtId="164" fontId="11" fillId="2" borderId="0" xfId="2" applyFont="1" applyFill="1"/>
    <xf numFmtId="164" fontId="10" fillId="0" borderId="0" xfId="2" applyFont="1" applyBorder="1"/>
    <xf numFmtId="49" fontId="11" fillId="0" borderId="8" xfId="0" applyNumberFormat="1" applyFont="1" applyBorder="1"/>
    <xf numFmtId="169" fontId="10" fillId="0" borderId="0" xfId="1" applyNumberFormat="1" applyFont="1"/>
    <xf numFmtId="169" fontId="10" fillId="0" borderId="0" xfId="0" applyNumberFormat="1" applyFont="1"/>
    <xf numFmtId="0" fontId="10" fillId="6" borderId="0" xfId="0" applyFont="1" applyFill="1"/>
    <xf numFmtId="0" fontId="10" fillId="7" borderId="0" xfId="0" applyFont="1" applyFill="1"/>
    <xf numFmtId="0" fontId="10" fillId="8" borderId="0" xfId="0" applyFont="1" applyFill="1"/>
    <xf numFmtId="0" fontId="10" fillId="0" borderId="5" xfId="0" applyFont="1" applyBorder="1"/>
    <xf numFmtId="0" fontId="10" fillId="0" borderId="6" xfId="0" applyFont="1" applyBorder="1"/>
    <xf numFmtId="0" fontId="10" fillId="0" borderId="11" xfId="0" applyFont="1" applyBorder="1"/>
    <xf numFmtId="0" fontId="11" fillId="2" borderId="2" xfId="0" applyFont="1" applyFill="1" applyBorder="1"/>
    <xf numFmtId="0" fontId="10" fillId="2" borderId="11" xfId="0" applyFont="1" applyFill="1" applyBorder="1"/>
    <xf numFmtId="0" fontId="11" fillId="0" borderId="5" xfId="0" applyNumberFormat="1" applyFont="1" applyBorder="1"/>
    <xf numFmtId="0" fontId="11" fillId="2" borderId="5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0" borderId="7" xfId="0" applyFont="1" applyBorder="1" applyAlignment="1">
      <alignment horizontal="center"/>
    </xf>
    <xf numFmtId="0" fontId="12" fillId="9" borderId="5" xfId="0" applyFont="1" applyFill="1" applyBorder="1"/>
    <xf numFmtId="3" fontId="12" fillId="9" borderId="3" xfId="0" applyNumberFormat="1" applyFont="1" applyFill="1" applyBorder="1"/>
    <xf numFmtId="9" fontId="0" fillId="3" borderId="0" xfId="1" applyFont="1" applyFill="1" applyBorder="1"/>
    <xf numFmtId="3" fontId="11" fillId="2" borderId="0" xfId="0" applyNumberFormat="1" applyFont="1" applyFill="1" applyBorder="1"/>
    <xf numFmtId="0" fontId="10" fillId="2" borderId="15" xfId="0" applyFont="1" applyFill="1" applyBorder="1"/>
    <xf numFmtId="3" fontId="10" fillId="2" borderId="15" xfId="0" applyNumberFormat="1" applyFont="1" applyFill="1" applyBorder="1"/>
    <xf numFmtId="3" fontId="10" fillId="0" borderId="15" xfId="0" applyNumberFormat="1" applyFont="1" applyBorder="1"/>
    <xf numFmtId="3" fontId="11" fillId="2" borderId="15" xfId="0" applyNumberFormat="1" applyFont="1" applyFill="1" applyBorder="1"/>
    <xf numFmtId="3" fontId="11" fillId="0" borderId="15" xfId="0" applyNumberFormat="1" applyFont="1" applyFill="1" applyBorder="1"/>
    <xf numFmtId="17" fontId="10" fillId="0" borderId="5" xfId="0" applyNumberFormat="1" applyFon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3" borderId="0" xfId="0" applyNumberFormat="1" applyFill="1"/>
    <xf numFmtId="0" fontId="13" fillId="3" borderId="0" xfId="0" applyNumberFormat="1" applyFont="1" applyFill="1"/>
    <xf numFmtId="0" fontId="0" fillId="0" borderId="0" xfId="0" applyNumberFormat="1" applyProtection="1"/>
    <xf numFmtId="0" fontId="0" fillId="0" borderId="15" xfId="0" applyBorder="1"/>
    <xf numFmtId="1" fontId="0" fillId="0" borderId="15" xfId="0" applyNumberFormat="1" applyBorder="1"/>
    <xf numFmtId="0" fontId="9" fillId="11" borderId="15" xfId="0" applyFont="1" applyFill="1" applyBorder="1" applyAlignment="1">
      <alignment horizontal="center"/>
    </xf>
    <xf numFmtId="166" fontId="5" fillId="3" borderId="17" xfId="0" applyNumberFormat="1" applyFont="1" applyFill="1" applyBorder="1" applyAlignment="1">
      <alignment horizontal="center"/>
    </xf>
    <xf numFmtId="166" fontId="0" fillId="3" borderId="15" xfId="0" applyNumberFormat="1" applyFill="1" applyBorder="1" applyAlignment="1">
      <alignment horizontal="center"/>
    </xf>
    <xf numFmtId="0" fontId="14" fillId="0" borderId="15" xfId="0" applyFont="1" applyBorder="1"/>
    <xf numFmtId="0" fontId="14" fillId="0" borderId="0" xfId="0" applyFont="1"/>
    <xf numFmtId="170" fontId="17" fillId="0" borderId="0" xfId="0" applyNumberFormat="1" applyFont="1" applyBorder="1"/>
    <xf numFmtId="0" fontId="17" fillId="0" borderId="0" xfId="0" applyFont="1"/>
    <xf numFmtId="0" fontId="17" fillId="0" borderId="0" xfId="0" applyFont="1" applyBorder="1"/>
    <xf numFmtId="0" fontId="14" fillId="10" borderId="29" xfId="0" applyFont="1" applyFill="1" applyBorder="1" applyAlignment="1">
      <alignment horizontal="center" vertical="center"/>
    </xf>
    <xf numFmtId="0" fontId="14" fillId="10" borderId="32" xfId="0" applyFont="1" applyFill="1" applyBorder="1" applyAlignment="1">
      <alignment horizontal="center" vertical="center"/>
    </xf>
    <xf numFmtId="0" fontId="14" fillId="10" borderId="32" xfId="0" applyFont="1" applyFill="1" applyBorder="1" applyAlignment="1">
      <alignment horizontal="center" vertical="center" wrapText="1"/>
    </xf>
    <xf numFmtId="0" fontId="14" fillId="10" borderId="41" xfId="0" applyFont="1" applyFill="1" applyBorder="1" applyAlignment="1">
      <alignment horizontal="center" vertical="center" wrapText="1"/>
    </xf>
    <xf numFmtId="0" fontId="14" fillId="10" borderId="30" xfId="0" applyFont="1" applyFill="1" applyBorder="1" applyAlignment="1">
      <alignment horizontal="center" vertical="center" wrapText="1"/>
    </xf>
    <xf numFmtId="0" fontId="18" fillId="12" borderId="33" xfId="0" applyFont="1" applyFill="1" applyBorder="1" applyAlignment="1">
      <alignment horizontal="center"/>
    </xf>
    <xf numFmtId="0" fontId="17" fillId="0" borderId="15" xfId="0" applyFont="1" applyBorder="1"/>
    <xf numFmtId="1" fontId="17" fillId="0" borderId="15" xfId="0" applyNumberFormat="1" applyFont="1" applyBorder="1"/>
    <xf numFmtId="0" fontId="17" fillId="0" borderId="15" xfId="0" applyFont="1" applyBorder="1" applyAlignment="1">
      <alignment horizontal="center"/>
    </xf>
    <xf numFmtId="14" fontId="17" fillId="0" borderId="15" xfId="0" applyNumberFormat="1" applyFont="1" applyBorder="1"/>
    <xf numFmtId="0" fontId="17" fillId="0" borderId="34" xfId="0" applyFont="1" applyBorder="1"/>
    <xf numFmtId="0" fontId="19" fillId="12" borderId="33" xfId="0" applyFont="1" applyFill="1" applyBorder="1" applyAlignment="1">
      <alignment horizontal="center"/>
    </xf>
    <xf numFmtId="0" fontId="19" fillId="0" borderId="15" xfId="0" applyFont="1" applyBorder="1"/>
    <xf numFmtId="0" fontId="18" fillId="12" borderId="35" xfId="0" applyFont="1" applyFill="1" applyBorder="1" applyAlignment="1">
      <alignment horizontal="center"/>
    </xf>
    <xf numFmtId="0" fontId="14" fillId="0" borderId="38" xfId="0" applyFont="1" applyBorder="1"/>
    <xf numFmtId="0" fontId="17" fillId="0" borderId="38" xfId="0" applyFont="1" applyBorder="1"/>
    <xf numFmtId="1" fontId="17" fillId="0" borderId="38" xfId="0" applyNumberFormat="1" applyFont="1" applyBorder="1"/>
    <xf numFmtId="0" fontId="17" fillId="0" borderId="38" xfId="0" applyFont="1" applyBorder="1" applyAlignment="1">
      <alignment horizontal="center"/>
    </xf>
    <xf numFmtId="14" fontId="17" fillId="0" borderId="38" xfId="0" applyNumberFormat="1" applyFont="1" applyBorder="1"/>
    <xf numFmtId="0" fontId="17" fillId="0" borderId="36" xfId="0" applyFont="1" applyBorder="1"/>
    <xf numFmtId="165" fontId="17" fillId="0" borderId="15" xfId="0" applyNumberFormat="1" applyFont="1" applyBorder="1"/>
    <xf numFmtId="164" fontId="10" fillId="0" borderId="0" xfId="0" applyNumberFormat="1" applyFont="1"/>
    <xf numFmtId="49" fontId="0" fillId="0" borderId="15" xfId="0" applyNumberFormat="1" applyBorder="1" applyAlignment="1">
      <alignment horizontal="center"/>
    </xf>
    <xf numFmtId="1" fontId="3" fillId="8" borderId="15" xfId="0" applyNumberFormat="1" applyFont="1" applyFill="1" applyBorder="1" applyAlignment="1">
      <alignment horizontal="center"/>
    </xf>
    <xf numFmtId="165" fontId="3" fillId="8" borderId="15" xfId="0" applyNumberFormat="1" applyFont="1" applyFill="1" applyBorder="1" applyAlignment="1">
      <alignment horizontal="right"/>
    </xf>
    <xf numFmtId="165" fontId="3" fillId="8" borderId="15" xfId="0" applyNumberFormat="1" applyFont="1" applyFill="1" applyBorder="1" applyAlignment="1">
      <alignment horizontal="center"/>
    </xf>
    <xf numFmtId="165" fontId="0" fillId="8" borderId="15" xfId="0" applyNumberFormat="1" applyFill="1" applyBorder="1"/>
    <xf numFmtId="1" fontId="3" fillId="3" borderId="11" xfId="0" applyNumberFormat="1" applyFont="1" applyFill="1" applyBorder="1" applyAlignment="1">
      <alignment horizontal="left"/>
    </xf>
    <xf numFmtId="165" fontId="9" fillId="8" borderId="15" xfId="0" applyNumberFormat="1" applyFont="1" applyFill="1" applyBorder="1" applyAlignment="1">
      <alignment horizontal="center"/>
    </xf>
    <xf numFmtId="10" fontId="0" fillId="3" borderId="15" xfId="1" applyNumberFormat="1" applyFont="1" applyFill="1" applyBorder="1"/>
    <xf numFmtId="0" fontId="3" fillId="8" borderId="15" xfId="0" applyFont="1" applyFill="1" applyBorder="1" applyAlignment="1">
      <alignment horizontal="center"/>
    </xf>
    <xf numFmtId="0" fontId="9" fillId="8" borderId="15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165" fontId="3" fillId="8" borderId="27" xfId="0" applyNumberFormat="1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2" fillId="9" borderId="0" xfId="0" applyFont="1" applyFill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" fontId="2" fillId="3" borderId="0" xfId="0" applyNumberFormat="1" applyFont="1" applyFill="1" applyAlignment="1">
      <alignment horizontal="center"/>
    </xf>
    <xf numFmtId="165" fontId="3" fillId="3" borderId="14" xfId="0" applyNumberFormat="1" applyFont="1" applyFill="1" applyBorder="1" applyAlignment="1">
      <alignment horizontal="left"/>
    </xf>
    <xf numFmtId="165" fontId="3" fillId="3" borderId="6" xfId="0" applyNumberFormat="1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left"/>
    </xf>
    <xf numFmtId="0" fontId="3" fillId="3" borderId="36" xfId="0" applyFont="1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3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9" fontId="8" fillId="0" borderId="15" xfId="1" applyFont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9" fillId="10" borderId="15" xfId="0" applyFont="1" applyFill="1" applyBorder="1" applyAlignment="1">
      <alignment horizont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490865314407032E-2"/>
          <c:y val="7.6696386132196523E-2"/>
          <c:w val="0.71165697467600864"/>
          <c:h val="0.7905627493626328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'[1]PMS taller'!$C$7</c:f>
              <c:strCache>
                <c:ptCount val="1"/>
                <c:pt idx="0">
                  <c:v>Demanda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'[1]PMS taller'!$B$8:$B$69</c:f>
              <c:numCache>
                <c:formatCode>General</c:formatCode>
                <c:ptCount val="6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</c:numCache>
            </c:numRef>
          </c:xVal>
          <c:yVal>
            <c:numRef>
              <c:f>'[1]PMS taller'!$C$8:$C$69</c:f>
              <c:numCache>
                <c:formatCode>General</c:formatCode>
                <c:ptCount val="62"/>
                <c:pt idx="0">
                  <c:v>92</c:v>
                </c:pt>
                <c:pt idx="1">
                  <c:v>127</c:v>
                </c:pt>
                <c:pt idx="2">
                  <c:v>117</c:v>
                </c:pt>
                <c:pt idx="3">
                  <c:v>88</c:v>
                </c:pt>
                <c:pt idx="4">
                  <c:v>114</c:v>
                </c:pt>
                <c:pt idx="5">
                  <c:v>99</c:v>
                </c:pt>
                <c:pt idx="6">
                  <c:v>122</c:v>
                </c:pt>
                <c:pt idx="7">
                  <c:v>96</c:v>
                </c:pt>
                <c:pt idx="8">
                  <c:v>84</c:v>
                </c:pt>
                <c:pt idx="9">
                  <c:v>64</c:v>
                </c:pt>
                <c:pt idx="10">
                  <c:v>117</c:v>
                </c:pt>
                <c:pt idx="11">
                  <c:v>127</c:v>
                </c:pt>
                <c:pt idx="12">
                  <c:v>92</c:v>
                </c:pt>
                <c:pt idx="13">
                  <c:v>80</c:v>
                </c:pt>
                <c:pt idx="14">
                  <c:v>105</c:v>
                </c:pt>
                <c:pt idx="15">
                  <c:v>121</c:v>
                </c:pt>
                <c:pt idx="16">
                  <c:v>99</c:v>
                </c:pt>
                <c:pt idx="17">
                  <c:v>120</c:v>
                </c:pt>
                <c:pt idx="18">
                  <c:v>50</c:v>
                </c:pt>
                <c:pt idx="19">
                  <c:v>190</c:v>
                </c:pt>
                <c:pt idx="20">
                  <c:v>117</c:v>
                </c:pt>
                <c:pt idx="21">
                  <c:v>99</c:v>
                </c:pt>
                <c:pt idx="22">
                  <c:v>128</c:v>
                </c:pt>
                <c:pt idx="23">
                  <c:v>119</c:v>
                </c:pt>
                <c:pt idx="24">
                  <c:v>113</c:v>
                </c:pt>
                <c:pt idx="25">
                  <c:v>72</c:v>
                </c:pt>
                <c:pt idx="26">
                  <c:v>85</c:v>
                </c:pt>
                <c:pt idx="27">
                  <c:v>105</c:v>
                </c:pt>
                <c:pt idx="28">
                  <c:v>109</c:v>
                </c:pt>
                <c:pt idx="29">
                  <c:v>96</c:v>
                </c:pt>
                <c:pt idx="30">
                  <c:v>98</c:v>
                </c:pt>
                <c:pt idx="31">
                  <c:v>109</c:v>
                </c:pt>
                <c:pt idx="32">
                  <c:v>85</c:v>
                </c:pt>
                <c:pt idx="33">
                  <c:v>103</c:v>
                </c:pt>
                <c:pt idx="34">
                  <c:v>124</c:v>
                </c:pt>
                <c:pt idx="35">
                  <c:v>114</c:v>
                </c:pt>
                <c:pt idx="36">
                  <c:v>97</c:v>
                </c:pt>
                <c:pt idx="37">
                  <c:v>89</c:v>
                </c:pt>
                <c:pt idx="38">
                  <c:v>144</c:v>
                </c:pt>
                <c:pt idx="39">
                  <c:v>94</c:v>
                </c:pt>
                <c:pt idx="40">
                  <c:v>105</c:v>
                </c:pt>
                <c:pt idx="41">
                  <c:v>113</c:v>
                </c:pt>
                <c:pt idx="42">
                  <c:v>96</c:v>
                </c:pt>
                <c:pt idx="43">
                  <c:v>125</c:v>
                </c:pt>
                <c:pt idx="44">
                  <c:v>118</c:v>
                </c:pt>
                <c:pt idx="45">
                  <c:v>97</c:v>
                </c:pt>
                <c:pt idx="46">
                  <c:v>135</c:v>
                </c:pt>
                <c:pt idx="47">
                  <c:v>147</c:v>
                </c:pt>
                <c:pt idx="48">
                  <c:v>110</c:v>
                </c:pt>
                <c:pt idx="49">
                  <c:v>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BF-4F92-942E-D34BD0F20075}"/>
            </c:ext>
          </c:extLst>
        </c:ser>
        <c:ser>
          <c:idx val="1"/>
          <c:order val="1"/>
          <c:tx>
            <c:strRef>
              <c:f>'[1]PMS taller'!$D$7</c:f>
              <c:strCache>
                <c:ptCount val="1"/>
                <c:pt idx="0">
                  <c:v>Pronostico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'[1]PMS taller'!$B$8:$B$69</c:f>
              <c:numCache>
                <c:formatCode>General</c:formatCode>
                <c:ptCount val="6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</c:numCache>
            </c:numRef>
          </c:xVal>
          <c:yVal>
            <c:numRef>
              <c:f>'[1]PMS taller'!$D$8:$D$69</c:f>
              <c:numCache>
                <c:formatCode>General</c:formatCode>
                <c:ptCount val="62"/>
                <c:pt idx="12">
                  <c:v>103.91666666666667</c:v>
                </c:pt>
                <c:pt idx="13">
                  <c:v>103.91666666666667</c:v>
                </c:pt>
                <c:pt idx="14">
                  <c:v>100</c:v>
                </c:pt>
                <c:pt idx="15">
                  <c:v>99</c:v>
                </c:pt>
                <c:pt idx="16">
                  <c:v>101.75</c:v>
                </c:pt>
                <c:pt idx="17">
                  <c:v>100.5</c:v>
                </c:pt>
                <c:pt idx="18">
                  <c:v>102.25</c:v>
                </c:pt>
                <c:pt idx="19">
                  <c:v>96.25</c:v>
                </c:pt>
                <c:pt idx="20">
                  <c:v>104.08333333333333</c:v>
                </c:pt>
                <c:pt idx="21">
                  <c:v>106.83333333333333</c:v>
                </c:pt>
                <c:pt idx="22">
                  <c:v>109.75</c:v>
                </c:pt>
                <c:pt idx="23">
                  <c:v>110.66666666666667</c:v>
                </c:pt>
                <c:pt idx="24">
                  <c:v>110</c:v>
                </c:pt>
                <c:pt idx="25">
                  <c:v>111.75</c:v>
                </c:pt>
                <c:pt idx="26">
                  <c:v>111.08333333333333</c:v>
                </c:pt>
                <c:pt idx="27">
                  <c:v>109.41666666666667</c:v>
                </c:pt>
                <c:pt idx="28">
                  <c:v>108.08333333333333</c:v>
                </c:pt>
                <c:pt idx="29">
                  <c:v>108.91666666666667</c:v>
                </c:pt>
                <c:pt idx="30">
                  <c:v>106.91666666666667</c:v>
                </c:pt>
                <c:pt idx="31">
                  <c:v>110.91666666666667</c:v>
                </c:pt>
                <c:pt idx="32">
                  <c:v>104.16666666666667</c:v>
                </c:pt>
                <c:pt idx="33">
                  <c:v>101.5</c:v>
                </c:pt>
                <c:pt idx="34">
                  <c:v>101.83333333333333</c:v>
                </c:pt>
                <c:pt idx="35">
                  <c:v>101.5</c:v>
                </c:pt>
                <c:pt idx="36">
                  <c:v>101.08333333333333</c:v>
                </c:pt>
                <c:pt idx="37">
                  <c:v>99.75</c:v>
                </c:pt>
                <c:pt idx="38">
                  <c:v>101.16666666666667</c:v>
                </c:pt>
                <c:pt idx="39">
                  <c:v>106.08333333333333</c:v>
                </c:pt>
                <c:pt idx="40">
                  <c:v>105.16666666666667</c:v>
                </c:pt>
                <c:pt idx="41">
                  <c:v>104.83333333333333</c:v>
                </c:pt>
                <c:pt idx="42">
                  <c:v>106.25</c:v>
                </c:pt>
                <c:pt idx="43">
                  <c:v>106.08333333333333</c:v>
                </c:pt>
                <c:pt idx="44">
                  <c:v>107.41666666666667</c:v>
                </c:pt>
                <c:pt idx="45">
                  <c:v>110.16666666666667</c:v>
                </c:pt>
                <c:pt idx="46">
                  <c:v>109.66666666666667</c:v>
                </c:pt>
                <c:pt idx="47">
                  <c:v>110.58333333333333</c:v>
                </c:pt>
                <c:pt idx="48">
                  <c:v>113.33333333333333</c:v>
                </c:pt>
                <c:pt idx="49">
                  <c:v>114.41666666666667</c:v>
                </c:pt>
                <c:pt idx="50">
                  <c:v>115.58333333333333</c:v>
                </c:pt>
                <c:pt idx="51">
                  <c:v>115.58333333333333</c:v>
                </c:pt>
                <c:pt idx="52">
                  <c:v>115.58333333333333</c:v>
                </c:pt>
                <c:pt idx="53">
                  <c:v>115.58333333333333</c:v>
                </c:pt>
                <c:pt idx="54">
                  <c:v>115.58333333333333</c:v>
                </c:pt>
                <c:pt idx="55">
                  <c:v>115.58333333333333</c:v>
                </c:pt>
                <c:pt idx="56">
                  <c:v>115.58333333333333</c:v>
                </c:pt>
                <c:pt idx="57">
                  <c:v>115.58333333333333</c:v>
                </c:pt>
                <c:pt idx="58">
                  <c:v>115.58333333333333</c:v>
                </c:pt>
                <c:pt idx="59">
                  <c:v>115.58333333333333</c:v>
                </c:pt>
                <c:pt idx="60">
                  <c:v>115.58333333333333</c:v>
                </c:pt>
                <c:pt idx="61">
                  <c:v>115.58333333333333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BF-4F92-942E-D34BD0F20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11264"/>
        <c:axId val="56413184"/>
      </c:scatterChart>
      <c:valAx>
        <c:axId val="5641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6413184"/>
        <c:crosses val="autoZero"/>
        <c:crossBetween val="midCat"/>
      </c:valAx>
      <c:valAx>
        <c:axId val="5641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6411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822709588521"/>
          <c:y val="0.41003067970674389"/>
          <c:w val="0.15490809147042622"/>
          <c:h val="0.126844023218632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89" r="0.75000000000000289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55586950061315E-2"/>
          <c:y val="1.2314993841072978E-2"/>
          <c:w val="0.94568723648501474"/>
          <c:h val="0.96326190503430309"/>
        </c:manualLayout>
      </c:layout>
      <c:lineChart>
        <c:grouping val="standard"/>
        <c:varyColors val="0"/>
        <c:ser>
          <c:idx val="3"/>
          <c:order val="0"/>
          <c:tx>
            <c:strRef>
              <c:f>'SUAV DOBLE'!$C$4</c:f>
              <c:strCache>
                <c:ptCount val="1"/>
                <c:pt idx="0">
                  <c:v>DEMANDA</c:v>
                </c:pt>
              </c:strCache>
            </c:strRef>
          </c:tx>
          <c:marker>
            <c:symbol val="square"/>
            <c:size val="5"/>
          </c:marker>
          <c:cat>
            <c:strRef>
              <c:f>'SUAV DOBLE'!$B$5:$B$28</c:f>
              <c:strCache>
                <c:ptCount val="24"/>
                <c:pt idx="0">
                  <c:v>ENERO 2009</c:v>
                </c:pt>
                <c:pt idx="1">
                  <c:v>FEBRERO 2009</c:v>
                </c:pt>
                <c:pt idx="2">
                  <c:v>MARZO 2009</c:v>
                </c:pt>
                <c:pt idx="3">
                  <c:v>ABRIL 2009</c:v>
                </c:pt>
                <c:pt idx="4">
                  <c:v>MAYO 2009</c:v>
                </c:pt>
                <c:pt idx="5">
                  <c:v>JUNIO 2009</c:v>
                </c:pt>
                <c:pt idx="6">
                  <c:v>JULIO 2009</c:v>
                </c:pt>
                <c:pt idx="7">
                  <c:v>AGOSTO 2009</c:v>
                </c:pt>
                <c:pt idx="8">
                  <c:v>SEPTIEMBRE 2009</c:v>
                </c:pt>
                <c:pt idx="9">
                  <c:v>OCTUBRE 2009</c:v>
                </c:pt>
                <c:pt idx="10">
                  <c:v>NOVIEMBRE 2009</c:v>
                </c:pt>
                <c:pt idx="11">
                  <c:v>DICIEMBRE 2009</c:v>
                </c:pt>
                <c:pt idx="12">
                  <c:v>ENERO 2010</c:v>
                </c:pt>
                <c:pt idx="13">
                  <c:v>FEBRERO 2010</c:v>
                </c:pt>
                <c:pt idx="14">
                  <c:v>MARZO 2010</c:v>
                </c:pt>
                <c:pt idx="15">
                  <c:v>ABRIL 2010</c:v>
                </c:pt>
                <c:pt idx="16">
                  <c:v>MAYO 2010</c:v>
                </c:pt>
                <c:pt idx="17">
                  <c:v>JUNIO 2010</c:v>
                </c:pt>
                <c:pt idx="18">
                  <c:v>JULIO 2010</c:v>
                </c:pt>
                <c:pt idx="19">
                  <c:v>AGOSTO 2010</c:v>
                </c:pt>
                <c:pt idx="20">
                  <c:v>SEPTIEMBRE 2010</c:v>
                </c:pt>
                <c:pt idx="21">
                  <c:v>OCTUBRE 2010</c:v>
                </c:pt>
                <c:pt idx="22">
                  <c:v>NOVIEMBRE 2010</c:v>
                </c:pt>
                <c:pt idx="23">
                  <c:v>DICIEMBRE 2010</c:v>
                </c:pt>
              </c:strCache>
            </c:strRef>
          </c:cat>
          <c:val>
            <c:numRef>
              <c:f>'SUAV DOBLE'!$C$5:$C$28</c:f>
              <c:numCache>
                <c:formatCode>General</c:formatCode>
                <c:ptCount val="24"/>
                <c:pt idx="0">
                  <c:v>8588</c:v>
                </c:pt>
                <c:pt idx="1">
                  <c:v>800</c:v>
                </c:pt>
                <c:pt idx="2">
                  <c:v>5407</c:v>
                </c:pt>
                <c:pt idx="3">
                  <c:v>4120</c:v>
                </c:pt>
                <c:pt idx="4">
                  <c:v>5111</c:v>
                </c:pt>
                <c:pt idx="5">
                  <c:v>3586</c:v>
                </c:pt>
                <c:pt idx="6">
                  <c:v>5332</c:v>
                </c:pt>
                <c:pt idx="7">
                  <c:v>3407</c:v>
                </c:pt>
                <c:pt idx="8">
                  <c:v>4061</c:v>
                </c:pt>
                <c:pt idx="9">
                  <c:v>3209</c:v>
                </c:pt>
                <c:pt idx="10">
                  <c:v>3679</c:v>
                </c:pt>
                <c:pt idx="11">
                  <c:v>5204</c:v>
                </c:pt>
                <c:pt idx="12">
                  <c:v>2317</c:v>
                </c:pt>
                <c:pt idx="13">
                  <c:v>4371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A-44D9-B270-1DD9A7B78BE0}"/>
            </c:ext>
          </c:extLst>
        </c:ser>
        <c:ser>
          <c:idx val="0"/>
          <c:order val="1"/>
          <c:tx>
            <c:v>PRONOSTICO</c:v>
          </c:tx>
          <c:marker>
            <c:symbol val="square"/>
            <c:size val="5"/>
          </c:marker>
          <c:cat>
            <c:strRef>
              <c:f>'SUAV DOBLE'!$B$5:$B$28</c:f>
              <c:strCache>
                <c:ptCount val="24"/>
                <c:pt idx="0">
                  <c:v>ENERO 2009</c:v>
                </c:pt>
                <c:pt idx="1">
                  <c:v>FEBRERO 2009</c:v>
                </c:pt>
                <c:pt idx="2">
                  <c:v>MARZO 2009</c:v>
                </c:pt>
                <c:pt idx="3">
                  <c:v>ABRIL 2009</c:v>
                </c:pt>
                <c:pt idx="4">
                  <c:v>MAYO 2009</c:v>
                </c:pt>
                <c:pt idx="5">
                  <c:v>JUNIO 2009</c:v>
                </c:pt>
                <c:pt idx="6">
                  <c:v>JULIO 2009</c:v>
                </c:pt>
                <c:pt idx="7">
                  <c:v>AGOSTO 2009</c:v>
                </c:pt>
                <c:pt idx="8">
                  <c:v>SEPTIEMBRE 2009</c:v>
                </c:pt>
                <c:pt idx="9">
                  <c:v>OCTUBRE 2009</c:v>
                </c:pt>
                <c:pt idx="10">
                  <c:v>NOVIEMBRE 2009</c:v>
                </c:pt>
                <c:pt idx="11">
                  <c:v>DICIEMBRE 2009</c:v>
                </c:pt>
                <c:pt idx="12">
                  <c:v>ENERO 2010</c:v>
                </c:pt>
                <c:pt idx="13">
                  <c:v>FEBRERO 2010</c:v>
                </c:pt>
                <c:pt idx="14">
                  <c:v>MARZO 2010</c:v>
                </c:pt>
                <c:pt idx="15">
                  <c:v>ABRIL 2010</c:v>
                </c:pt>
                <c:pt idx="16">
                  <c:v>MAYO 2010</c:v>
                </c:pt>
                <c:pt idx="17">
                  <c:v>JUNIO 2010</c:v>
                </c:pt>
                <c:pt idx="18">
                  <c:v>JULIO 2010</c:v>
                </c:pt>
                <c:pt idx="19">
                  <c:v>AGOSTO 2010</c:v>
                </c:pt>
                <c:pt idx="20">
                  <c:v>SEPTIEMBRE 2010</c:v>
                </c:pt>
                <c:pt idx="21">
                  <c:v>OCTUBRE 2010</c:v>
                </c:pt>
                <c:pt idx="22">
                  <c:v>NOVIEMBRE 2010</c:v>
                </c:pt>
                <c:pt idx="23">
                  <c:v>DICIEMBRE 2010</c:v>
                </c:pt>
              </c:strCache>
            </c:strRef>
          </c:cat>
          <c:val>
            <c:numRef>
              <c:f>'SUAV DOBLE'!$F$5:$F$28</c:f>
              <c:numCache>
                <c:formatCode>0.000000</c:formatCode>
                <c:ptCount val="2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">
                  <c:v>4728.7500000000009</c:v>
                </c:pt>
                <c:pt idx="6" formatCode="0.0">
                  <c:v>4296.284776667907</c:v>
                </c:pt>
                <c:pt idx="7" formatCode="0.0">
                  <c:v>4647.3276758311913</c:v>
                </c:pt>
                <c:pt idx="8" formatCode="0.0">
                  <c:v>4174.1025610091301</c:v>
                </c:pt>
                <c:pt idx="9" formatCode="0.0">
                  <c:v>4083.0578434694417</c:v>
                </c:pt>
                <c:pt idx="10" formatCode="0.0">
                  <c:v>3699.9856666269679</c:v>
                </c:pt>
                <c:pt idx="11" formatCode="0.0">
                  <c:v>3608.4569283881774</c:v>
                </c:pt>
                <c:pt idx="12" formatCode="0.0">
                  <c:v>4127.9400617294441</c:v>
                </c:pt>
                <c:pt idx="13" formatCode="0.0">
                  <c:v>3415.3929599223993</c:v>
                </c:pt>
                <c:pt idx="14" formatCode="0.0">
                  <c:v>3684.9848474035989</c:v>
                </c:pt>
                <c:pt idx="15" formatCode="0.0">
                  <c:v>2232.5945248364114</c:v>
                </c:pt>
                <c:pt idx="16" formatCode="0.0">
                  <c:v>1197.9107556082736</c:v>
                </c:pt>
                <c:pt idx="17" formatCode="0.0">
                  <c:v>474.85799319092712</c:v>
                </c:pt>
                <c:pt idx="18" formatCode="0.0">
                  <c:v>-17.451662673669944</c:v>
                </c:pt>
                <c:pt idx="19" formatCode="0.0">
                  <c:v>-340.45254089646551</c:v>
                </c:pt>
                <c:pt idx="20" formatCode="0.0">
                  <c:v>-540.59129191872989</c:v>
                </c:pt>
                <c:pt idx="21" formatCode="0.0">
                  <c:v>-652.7992258106201</c:v>
                </c:pt>
                <c:pt idx="22" formatCode="0.0">
                  <c:v>-703.18719908074036</c:v>
                </c:pt>
                <c:pt idx="23" formatCode="0.0">
                  <c:v>-711.13294485258302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A-44D9-B270-1DD9A7B7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94272"/>
        <c:axId val="58295808"/>
      </c:lineChart>
      <c:catAx>
        <c:axId val="5829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58295808"/>
        <c:crosses val="autoZero"/>
        <c:auto val="1"/>
        <c:lblAlgn val="ctr"/>
        <c:lblOffset val="100"/>
        <c:noMultiLvlLbl val="0"/>
      </c:catAx>
      <c:valAx>
        <c:axId val="5829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58294272"/>
        <c:crosses val="autoZero"/>
        <c:crossBetween val="between"/>
      </c:valAx>
      <c:spPr>
        <a:solidFill>
          <a:schemeClr val="bg1">
            <a:lumMod val="95000"/>
          </a:schemeClr>
        </a:solidFill>
        <a:effectLst>
          <a:outerShdw blurRad="50800" dist="38100" dir="5400000" algn="t" rotWithShape="0">
            <a:schemeClr val="accent1"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relaxedInset"/>
        </a:sp3d>
      </c:spPr>
    </c:plotArea>
    <c:legend>
      <c:legendPos val="r"/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46752168149367"/>
          <c:y val="0.13557294764136371"/>
          <c:w val="0.63329221347331854"/>
          <c:h val="0.445884733158356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ANALISIS!$B$5</c:f>
              <c:strCache>
                <c:ptCount val="1"/>
                <c:pt idx="0">
                  <c:v>APE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ANALISIS!$C$2:$J$2</c:f>
              <c:strCache>
                <c:ptCount val="7"/>
                <c:pt idx="0">
                  <c:v>PROMEDIO MOVIL SIMPLE</c:v>
                </c:pt>
                <c:pt idx="2">
                  <c:v>PROMEDIO MOVIL DOBLE</c:v>
                </c:pt>
                <c:pt idx="4">
                  <c:v>SUAVIZACION EXPO SIMPLE</c:v>
                </c:pt>
                <c:pt idx="6">
                  <c:v>SUAVIZACION EXPO DOBLE</c:v>
                </c:pt>
              </c:strCache>
            </c:strRef>
          </c:cat>
          <c:val>
            <c:numRef>
              <c:f>ANALISIS!$C$5:$J$5</c:f>
              <c:numCache>
                <c:formatCode>0%</c:formatCode>
                <c:ptCount val="8"/>
                <c:pt idx="0">
                  <c:v>0.88836138685081267</c:v>
                </c:pt>
                <c:pt idx="2">
                  <c:v>0.86758463530427254</c:v>
                </c:pt>
                <c:pt idx="4">
                  <c:v>0.83855698210825669</c:v>
                </c:pt>
                <c:pt idx="6">
                  <c:v>0.78158828732388608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C-49C0-9E2C-7FB114BF8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085376"/>
        <c:axId val="58086912"/>
        <c:axId val="0"/>
      </c:bar3DChart>
      <c:catAx>
        <c:axId val="5808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086912"/>
        <c:crosses val="autoZero"/>
        <c:auto val="1"/>
        <c:lblAlgn val="ctr"/>
        <c:lblOffset val="100"/>
        <c:noMultiLvlLbl val="0"/>
      </c:catAx>
      <c:valAx>
        <c:axId val="580869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8085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CLASIFICACION</a:t>
            </a:r>
            <a:r>
              <a:rPr lang="es-CO" baseline="0"/>
              <a:t> ABC DEL INVENTARIO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473314350137495"/>
          <c:y val="0.13765368144771378"/>
          <c:w val="0.58518312545396967"/>
          <c:h val="0.78199290878113881"/>
        </c:manualLayout>
      </c:layout>
      <c:barChart>
        <c:barDir val="col"/>
        <c:grouping val="stacked"/>
        <c:varyColors val="0"/>
        <c:ser>
          <c:idx val="0"/>
          <c:order val="0"/>
          <c:tx>
            <c:v>ARTICULOS A</c:v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.2310696986306254"/>
                  <c:y val="-5.9454574757102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AC-423B-B47E-74F2DBA1C960}"/>
                </c:ext>
              </c:extLst>
            </c:dLbl>
            <c:dLbl>
              <c:idx val="1"/>
              <c:layout>
                <c:manualLayout>
                  <c:x val="-0.29548191026206666"/>
                  <c:y val="-0.355994152046783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AC-423B-B47E-74F2DBA1C9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INVENTARIO</c:v>
              </c:pt>
            </c:strLit>
          </c:cat>
          <c:val>
            <c:numRef>
              <c:f>'CLAS ABC'!$I$23:$J$23</c:f>
              <c:numCache>
                <c:formatCode>0.0000%</c:formatCode>
                <c:ptCount val="2"/>
                <c:pt idx="0" formatCode="_(&quot;$&quot;\ * #,##0.00_);_(&quot;$&quot;\ * \(#,##0.00\);_(&quot;$&quot;\ * &quot;-&quot;??_);_(@_)">
                  <c:v>191064093.74444446</c:v>
                </c:pt>
                <c:pt idx="1">
                  <c:v>0.85872374731814272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AC-423B-B47E-74F2DBA1C960}"/>
            </c:ext>
          </c:extLst>
        </c:ser>
        <c:ser>
          <c:idx val="1"/>
          <c:order val="1"/>
          <c:tx>
            <c:v>ARTICULOS B</c:v>
          </c:tx>
          <c:spPr>
            <a:solidFill>
              <a:srgbClr val="FFFF00"/>
            </a:solidFill>
          </c:spPr>
          <c:invertIfNegative val="0"/>
          <c:dLbls>
            <c:dLbl>
              <c:idx val="0"/>
              <c:layout>
                <c:manualLayout>
                  <c:x val="0.19237873703817582"/>
                  <c:y val="-1.9493944835842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AC-423B-B47E-74F2DBA1C960}"/>
                </c:ext>
              </c:extLst>
            </c:dLbl>
            <c:dLbl>
              <c:idx val="1"/>
              <c:layout>
                <c:manualLayout>
                  <c:x val="-0.29044040123168002"/>
                  <c:y val="-0.641325459317586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C-423B-B47E-74F2DBA1C9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INVENTARIO</c:v>
              </c:pt>
            </c:strLit>
          </c:cat>
          <c:val>
            <c:numRef>
              <c:f>'CLAS ABC'!$I$24:$J$24</c:f>
              <c:numCache>
                <c:formatCode>0.0000%</c:formatCode>
                <c:ptCount val="2"/>
                <c:pt idx="0" formatCode="_(&quot;$&quot;\ * #,##0.00_);_(&quot;$&quot;\ * \(#,##0.00\);_(&quot;$&quot;\ * &quot;-&quot;??_);_(@_)">
                  <c:v>24681220.400000002</c:v>
                </c:pt>
                <c:pt idx="1">
                  <c:v>0.11092795959151409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AC-423B-B47E-74F2DBA1C960}"/>
            </c:ext>
          </c:extLst>
        </c:ser>
        <c:ser>
          <c:idx val="2"/>
          <c:order val="2"/>
          <c:tx>
            <c:v>ARTICULOS C</c:v>
          </c:tx>
          <c:invertIfNegative val="0"/>
          <c:dLbls>
            <c:dLbl>
              <c:idx val="0"/>
              <c:layout>
                <c:manualLayout>
                  <c:x val="0.17682980629119166"/>
                  <c:y val="-5.4824561403508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C-423B-B47E-74F2DBA1C960}"/>
                </c:ext>
              </c:extLst>
            </c:dLbl>
            <c:dLbl>
              <c:idx val="1"/>
              <c:layout>
                <c:manualLayout>
                  <c:x val="-0.29393990437103684"/>
                  <c:y val="-0.72855758161808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C-423B-B47E-74F2DBA1C9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INVENTARIO</c:v>
              </c:pt>
            </c:strLit>
          </c:cat>
          <c:val>
            <c:numRef>
              <c:f>'CLAS ABC'!$I$25:$J$25</c:f>
              <c:numCache>
                <c:formatCode>0.0000%</c:formatCode>
                <c:ptCount val="2"/>
                <c:pt idx="0" formatCode="_(&quot;$&quot;\ * #,##0.00_);_(&quot;$&quot;\ * \(#,##0.00\);_(&quot;$&quot;\ * &quot;-&quot;??_);_(@_)">
                  <c:v>6752426.6495555555</c:v>
                </c:pt>
                <c:pt idx="1">
                  <c:v>3.0348293090343356E-2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AC-423B-B47E-74F2DBA1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946752"/>
        <c:axId val="63948288"/>
      </c:barChart>
      <c:catAx>
        <c:axId val="639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3948288"/>
        <c:crosses val="autoZero"/>
        <c:auto val="1"/>
        <c:lblAlgn val="ctr"/>
        <c:lblOffset val="100"/>
        <c:noMultiLvlLbl val="0"/>
      </c:catAx>
      <c:valAx>
        <c:axId val="63948288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crossAx val="6394675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CLASIFICACION ABC DEL INVENTARIO</a:t>
            </a:r>
          </a:p>
        </c:rich>
      </c:tx>
      <c:layout>
        <c:manualLayout>
          <c:xMode val="edge"/>
          <c:yMode val="edge"/>
          <c:x val="0.10788724244115167"/>
          <c:y val="2.3460410557184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5750098166863"/>
          <c:y val="0.16061606668667883"/>
          <c:w val="0.51904127141587686"/>
          <c:h val="0.70847145573079062"/>
        </c:manualLayout>
      </c:layout>
      <c:barChart>
        <c:barDir val="col"/>
        <c:grouping val="stacked"/>
        <c:varyColors val="0"/>
        <c:ser>
          <c:idx val="0"/>
          <c:order val="0"/>
          <c:tx>
            <c:v>ARTICULOS A</c:v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.23622047244094491"/>
                  <c:y val="-3.9100684261974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EB-4D1D-B5E9-2F16E4E28EAB}"/>
                </c:ext>
              </c:extLst>
            </c:dLbl>
            <c:dLbl>
              <c:idx val="1"/>
              <c:layout>
                <c:manualLayout>
                  <c:x val="-0.25196850393700826"/>
                  <c:y val="-0.30107526881720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B-4D1D-B5E9-2F16E4E28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CANTIDAD DE ARTICULOS</c:v>
              </c:pt>
            </c:strLit>
          </c:cat>
          <c:val>
            <c:numRef>
              <c:f>('CLAS ABC'!$I$23,'CLAS ABC'!$K$23)</c:f>
              <c:numCache>
                <c:formatCode>General</c:formatCode>
                <c:ptCount val="2"/>
                <c:pt idx="0" formatCode="_(&quot;$&quot;\ * #,##0.00_);_(&quot;$&quot;\ * \(#,##0.00\);_(&quot;$&quot;\ * &quot;-&quot;??_);_(@_)">
                  <c:v>191064093.74444446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EB-4D1D-B5E9-2F16E4E28EAB}"/>
            </c:ext>
          </c:extLst>
        </c:ser>
        <c:ser>
          <c:idx val="1"/>
          <c:order val="1"/>
          <c:tx>
            <c:v>ARTICULOS B</c:v>
          </c:tx>
          <c:spPr>
            <a:solidFill>
              <a:srgbClr val="FFFF00"/>
            </a:solidFill>
          </c:spPr>
          <c:invertIfNegative val="0"/>
          <c:dLbls>
            <c:dLbl>
              <c:idx val="0"/>
              <c:layout>
                <c:manualLayout>
                  <c:x val="0.23097112860892388"/>
                  <c:y val="1.1730205278592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EB-4D1D-B5E9-2F16E4E28EAB}"/>
                </c:ext>
              </c:extLst>
            </c:dLbl>
            <c:dLbl>
              <c:idx val="1"/>
              <c:layout>
                <c:manualLayout>
                  <c:x val="-0.24146981627296601"/>
                  <c:y val="-0.578690127077223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EB-4D1D-B5E9-2F16E4E28E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CANTIDAD DE ARTICULOS</c:v>
              </c:pt>
            </c:strLit>
          </c:cat>
          <c:val>
            <c:numRef>
              <c:f>('CLAS ABC'!$I$24,'CLAS ABC'!$K$24)</c:f>
              <c:numCache>
                <c:formatCode>General</c:formatCode>
                <c:ptCount val="2"/>
                <c:pt idx="0" formatCode="_(&quot;$&quot;\ * #,##0.00_);_(&quot;$&quot;\ * \(#,##0.00\);_(&quot;$&quot;\ * &quot;-&quot;??_);_(@_)">
                  <c:v>24681220.400000002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EB-4D1D-B5E9-2F16E4E28EAB}"/>
            </c:ext>
          </c:extLst>
        </c:ser>
        <c:ser>
          <c:idx val="2"/>
          <c:order val="2"/>
          <c:tx>
            <c:v>ARTICULOS C</c:v>
          </c:tx>
          <c:invertIfNegative val="0"/>
          <c:dLbls>
            <c:dLbl>
              <c:idx val="0"/>
              <c:layout>
                <c:manualLayout>
                  <c:x val="0.22834645669291351"/>
                  <c:y val="-3.128054740957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EB-4D1D-B5E9-2F16E4E28EAB}"/>
                </c:ext>
              </c:extLst>
            </c:dLbl>
            <c:dLbl>
              <c:idx val="1"/>
              <c:layout>
                <c:manualLayout>
                  <c:x val="-0.24934383202099752"/>
                  <c:y val="-0.652981427174976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EB-4D1D-B5E9-2F16E4E28E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CANTIDAD DE ARTICULOS</c:v>
              </c:pt>
            </c:strLit>
          </c:cat>
          <c:val>
            <c:numRef>
              <c:f>('CLAS ABC'!$I$25,'CLAS ABC'!$K$25)</c:f>
              <c:numCache>
                <c:formatCode>General</c:formatCode>
                <c:ptCount val="2"/>
                <c:pt idx="0" formatCode="_(&quot;$&quot;\ * #,##0.00_);_(&quot;$&quot;\ * \(#,##0.00\);_(&quot;$&quot;\ * &quot;-&quot;??_);_(@_)">
                  <c:v>6752426.6495555555</c:v>
                </c:pt>
                <c:pt idx="1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EB-4D1D-B5E9-2F16E4E28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755392"/>
        <c:axId val="63756928"/>
      </c:barChart>
      <c:catAx>
        <c:axId val="63755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756928"/>
        <c:crosses val="autoZero"/>
        <c:auto val="1"/>
        <c:lblAlgn val="ctr"/>
        <c:lblOffset val="100"/>
        <c:noMultiLvlLbl val="0"/>
      </c:catAx>
      <c:valAx>
        <c:axId val="63756928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crossAx val="63755392"/>
        <c:crosses val="autoZero"/>
        <c:crossBetween val="between"/>
      </c:valAx>
      <c:spPr>
        <a:gradFill>
          <a:gsLst>
            <a:gs pos="0">
              <a:srgbClr val="CBCBCB"/>
            </a:gs>
            <a:gs pos="13000">
              <a:srgbClr val="5F5F5F"/>
            </a:gs>
            <a:gs pos="21001">
              <a:srgbClr val="5F5F5F"/>
            </a:gs>
            <a:gs pos="63000">
              <a:srgbClr val="FFFFFF"/>
            </a:gs>
            <a:gs pos="67000">
              <a:srgbClr val="B2B2B2"/>
            </a:gs>
            <a:gs pos="69000">
              <a:srgbClr val="292929"/>
            </a:gs>
            <a:gs pos="82001">
              <a:srgbClr val="777777"/>
            </a:gs>
            <a:gs pos="100000">
              <a:srgbClr val="EAEAEA"/>
            </a:gs>
          </a:gsLst>
          <a:lin ang="5400000" scaled="0"/>
        </a:gradFill>
      </c:spPr>
    </c:plotArea>
    <c:legend>
      <c:legendPos val="r"/>
      <c:overlay val="0"/>
    </c:legend>
    <c:plotVisOnly val="1"/>
    <c:dispBlanksAs val="gap"/>
    <c:showDLblsOverMax val="0"/>
  </c:chart>
  <c:spPr>
    <a:noFill/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203200</xdr:colOff>
      <xdr:row>4</xdr:row>
      <xdr:rowOff>107950</xdr:rowOff>
    </xdr:from>
    <xdr:to>
      <xdr:col>16</xdr:col>
      <xdr:colOff>482600</xdr:colOff>
      <xdr:row>24</xdr:row>
      <xdr:rowOff>73025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34</xdr:row>
      <xdr:rowOff>0</xdr:rowOff>
    </xdr:from>
    <xdr:to>
      <xdr:col>8</xdr:col>
      <xdr:colOff>609600</xdr:colOff>
      <xdr:row>35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66925" y="8629650"/>
          <a:ext cx="49815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strike="noStrike">
              <a:solidFill>
                <a:srgbClr val="000000"/>
              </a:solidFill>
              <a:latin typeface="Arial"/>
              <a:cs typeface="Arial"/>
            </a:rPr>
            <a:t>ALPHA obtenido con solver minimizando  MAD o ECM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554" cy="629330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962025</xdr:colOff>
      <xdr:row>6</xdr:row>
      <xdr:rowOff>171449</xdr:rowOff>
    </xdr:from>
    <xdr:to>
      <xdr:col>8</xdr:col>
      <xdr:colOff>95250</xdr:colOff>
      <xdr:row>23</xdr:row>
      <xdr:rowOff>85724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32</xdr:row>
      <xdr:rowOff>95250</xdr:rowOff>
    </xdr:from>
    <xdr:to>
      <xdr:col>16</xdr:col>
      <xdr:colOff>695325</xdr:colOff>
      <xdr:row>59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123825</xdr:colOff>
      <xdr:row>9</xdr:row>
      <xdr:rowOff>47625</xdr:rowOff>
    </xdr:from>
    <xdr:to>
      <xdr:col>21</xdr:col>
      <xdr:colOff>390525</xdr:colOff>
      <xdr:row>29</xdr:row>
      <xdr:rowOff>57150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ramirez\AppData\Local\Microsoft\Windows\Temporary%20Internet%20Files\Content.Outlook\NEI76XQN\modelos%20de%20pronosticos\Promedio%20movil%20si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S taller"/>
      <sheetName val="PMS resuelto"/>
    </sheetNames>
    <sheetDataSet>
      <sheetData sheetId="0">
        <row r="7">
          <cell r="C7" t="str">
            <v>Demanda</v>
          </cell>
          <cell r="D7" t="str">
            <v>Pronostico</v>
          </cell>
        </row>
        <row r="8">
          <cell r="B8">
            <v>1</v>
          </cell>
          <cell r="C8">
            <v>92</v>
          </cell>
        </row>
        <row r="9">
          <cell r="B9">
            <v>2</v>
          </cell>
          <cell r="C9">
            <v>127</v>
          </cell>
        </row>
        <row r="10">
          <cell r="B10">
            <v>3</v>
          </cell>
          <cell r="C10">
            <v>117</v>
          </cell>
        </row>
        <row r="11">
          <cell r="B11">
            <v>4</v>
          </cell>
          <cell r="C11">
            <v>88</v>
          </cell>
        </row>
        <row r="12">
          <cell r="B12">
            <v>5</v>
          </cell>
          <cell r="C12">
            <v>114</v>
          </cell>
        </row>
        <row r="13">
          <cell r="B13">
            <v>6</v>
          </cell>
          <cell r="C13">
            <v>99</v>
          </cell>
        </row>
        <row r="14">
          <cell r="B14">
            <v>7</v>
          </cell>
          <cell r="C14">
            <v>122</v>
          </cell>
        </row>
        <row r="15">
          <cell r="B15">
            <v>8</v>
          </cell>
          <cell r="C15">
            <v>96</v>
          </cell>
        </row>
        <row r="16">
          <cell r="B16">
            <v>9</v>
          </cell>
          <cell r="C16">
            <v>84</v>
          </cell>
        </row>
        <row r="17">
          <cell r="B17">
            <v>10</v>
          </cell>
          <cell r="C17">
            <v>64</v>
          </cell>
        </row>
        <row r="18">
          <cell r="B18">
            <v>11</v>
          </cell>
          <cell r="C18">
            <v>117</v>
          </cell>
        </row>
        <row r="19">
          <cell r="B19">
            <v>12</v>
          </cell>
          <cell r="C19">
            <v>127</v>
          </cell>
        </row>
        <row r="20">
          <cell r="B20">
            <v>13</v>
          </cell>
          <cell r="C20">
            <v>92</v>
          </cell>
          <cell r="D20">
            <v>103.91666666666667</v>
          </cell>
        </row>
        <row r="21">
          <cell r="B21">
            <v>14</v>
          </cell>
          <cell r="C21">
            <v>80</v>
          </cell>
          <cell r="D21">
            <v>103.91666666666667</v>
          </cell>
        </row>
        <row r="22">
          <cell r="B22">
            <v>15</v>
          </cell>
          <cell r="C22">
            <v>105</v>
          </cell>
          <cell r="D22">
            <v>100</v>
          </cell>
        </row>
        <row r="23">
          <cell r="B23">
            <v>16</v>
          </cell>
          <cell r="C23">
            <v>121</v>
          </cell>
          <cell r="D23">
            <v>99</v>
          </cell>
        </row>
        <row r="24">
          <cell r="B24">
            <v>17</v>
          </cell>
          <cell r="C24">
            <v>99</v>
          </cell>
          <cell r="D24">
            <v>101.75</v>
          </cell>
        </row>
        <row r="25">
          <cell r="B25">
            <v>18</v>
          </cell>
          <cell r="C25">
            <v>120</v>
          </cell>
          <cell r="D25">
            <v>100.5</v>
          </cell>
        </row>
        <row r="26">
          <cell r="B26">
            <v>19</v>
          </cell>
          <cell r="C26">
            <v>50</v>
          </cell>
          <cell r="D26">
            <v>102.25</v>
          </cell>
        </row>
        <row r="27">
          <cell r="B27">
            <v>20</v>
          </cell>
          <cell r="C27">
            <v>190</v>
          </cell>
          <cell r="D27">
            <v>96.25</v>
          </cell>
        </row>
        <row r="28">
          <cell r="B28">
            <v>21</v>
          </cell>
          <cell r="C28">
            <v>117</v>
          </cell>
          <cell r="D28">
            <v>104.08333333333333</v>
          </cell>
        </row>
        <row r="29">
          <cell r="B29">
            <v>22</v>
          </cell>
          <cell r="C29">
            <v>99</v>
          </cell>
          <cell r="D29">
            <v>106.83333333333333</v>
          </cell>
        </row>
        <row r="30">
          <cell r="B30">
            <v>23</v>
          </cell>
          <cell r="C30">
            <v>128</v>
          </cell>
          <cell r="D30">
            <v>109.75</v>
          </cell>
        </row>
        <row r="31">
          <cell r="B31">
            <v>24</v>
          </cell>
          <cell r="C31">
            <v>119</v>
          </cell>
          <cell r="D31">
            <v>110.66666666666667</v>
          </cell>
        </row>
        <row r="32">
          <cell r="B32">
            <v>25</v>
          </cell>
          <cell r="C32">
            <v>113</v>
          </cell>
          <cell r="D32">
            <v>110</v>
          </cell>
        </row>
        <row r="33">
          <cell r="B33">
            <v>26</v>
          </cell>
          <cell r="C33">
            <v>72</v>
          </cell>
          <cell r="D33">
            <v>111.75</v>
          </cell>
        </row>
        <row r="34">
          <cell r="B34">
            <v>27</v>
          </cell>
          <cell r="C34">
            <v>85</v>
          </cell>
          <cell r="D34">
            <v>111.08333333333333</v>
          </cell>
        </row>
        <row r="35">
          <cell r="B35">
            <v>28</v>
          </cell>
          <cell r="C35">
            <v>105</v>
          </cell>
          <cell r="D35">
            <v>109.41666666666667</v>
          </cell>
        </row>
        <row r="36">
          <cell r="B36">
            <v>29</v>
          </cell>
          <cell r="C36">
            <v>109</v>
          </cell>
          <cell r="D36">
            <v>108.08333333333333</v>
          </cell>
        </row>
        <row r="37">
          <cell r="B37">
            <v>30</v>
          </cell>
          <cell r="C37">
            <v>96</v>
          </cell>
          <cell r="D37">
            <v>108.91666666666667</v>
          </cell>
        </row>
        <row r="38">
          <cell r="B38">
            <v>31</v>
          </cell>
          <cell r="C38">
            <v>98</v>
          </cell>
          <cell r="D38">
            <v>106.91666666666667</v>
          </cell>
        </row>
        <row r="39">
          <cell r="B39">
            <v>32</v>
          </cell>
          <cell r="C39">
            <v>109</v>
          </cell>
          <cell r="D39">
            <v>110.91666666666667</v>
          </cell>
        </row>
        <row r="40">
          <cell r="B40">
            <v>33</v>
          </cell>
          <cell r="C40">
            <v>85</v>
          </cell>
          <cell r="D40">
            <v>104.16666666666667</v>
          </cell>
        </row>
        <row r="41">
          <cell r="B41">
            <v>34</v>
          </cell>
          <cell r="C41">
            <v>103</v>
          </cell>
          <cell r="D41">
            <v>101.5</v>
          </cell>
        </row>
        <row r="42">
          <cell r="B42">
            <v>35</v>
          </cell>
          <cell r="C42">
            <v>124</v>
          </cell>
          <cell r="D42">
            <v>101.83333333333333</v>
          </cell>
        </row>
        <row r="43">
          <cell r="B43">
            <v>36</v>
          </cell>
          <cell r="C43">
            <v>114</v>
          </cell>
          <cell r="D43">
            <v>101.5</v>
          </cell>
        </row>
        <row r="44">
          <cell r="B44">
            <v>37</v>
          </cell>
          <cell r="C44">
            <v>97</v>
          </cell>
          <cell r="D44">
            <v>101.08333333333333</v>
          </cell>
        </row>
        <row r="45">
          <cell r="B45">
            <v>38</v>
          </cell>
          <cell r="C45">
            <v>89</v>
          </cell>
          <cell r="D45">
            <v>99.75</v>
          </cell>
        </row>
        <row r="46">
          <cell r="B46">
            <v>39</v>
          </cell>
          <cell r="C46">
            <v>144</v>
          </cell>
          <cell r="D46">
            <v>101.16666666666667</v>
          </cell>
        </row>
        <row r="47">
          <cell r="B47">
            <v>40</v>
          </cell>
          <cell r="C47">
            <v>94</v>
          </cell>
          <cell r="D47">
            <v>106.08333333333333</v>
          </cell>
        </row>
        <row r="48">
          <cell r="B48">
            <v>41</v>
          </cell>
          <cell r="C48">
            <v>105</v>
          </cell>
          <cell r="D48">
            <v>105.16666666666667</v>
          </cell>
        </row>
        <row r="49">
          <cell r="B49">
            <v>42</v>
          </cell>
          <cell r="C49">
            <v>113</v>
          </cell>
          <cell r="D49">
            <v>104.83333333333333</v>
          </cell>
        </row>
        <row r="50">
          <cell r="B50">
            <v>43</v>
          </cell>
          <cell r="C50">
            <v>96</v>
          </cell>
          <cell r="D50">
            <v>106.25</v>
          </cell>
        </row>
        <row r="51">
          <cell r="B51">
            <v>44</v>
          </cell>
          <cell r="C51">
            <v>125</v>
          </cell>
          <cell r="D51">
            <v>106.08333333333333</v>
          </cell>
        </row>
        <row r="52">
          <cell r="B52">
            <v>45</v>
          </cell>
          <cell r="C52">
            <v>118</v>
          </cell>
          <cell r="D52">
            <v>107.41666666666667</v>
          </cell>
        </row>
        <row r="53">
          <cell r="B53">
            <v>46</v>
          </cell>
          <cell r="C53">
            <v>97</v>
          </cell>
          <cell r="D53">
            <v>110.16666666666667</v>
          </cell>
        </row>
        <row r="54">
          <cell r="B54">
            <v>47</v>
          </cell>
          <cell r="C54">
            <v>135</v>
          </cell>
          <cell r="D54">
            <v>109.66666666666667</v>
          </cell>
        </row>
        <row r="55">
          <cell r="B55">
            <v>48</v>
          </cell>
          <cell r="C55">
            <v>147</v>
          </cell>
          <cell r="D55">
            <v>110.58333333333333</v>
          </cell>
        </row>
        <row r="56">
          <cell r="B56">
            <v>49</v>
          </cell>
          <cell r="C56">
            <v>110</v>
          </cell>
          <cell r="D56">
            <v>113.33333333333333</v>
          </cell>
        </row>
        <row r="57">
          <cell r="B57">
            <v>50</v>
          </cell>
          <cell r="C57">
            <v>103</v>
          </cell>
          <cell r="D57">
            <v>114.41666666666667</v>
          </cell>
        </row>
        <row r="58">
          <cell r="B58">
            <v>51</v>
          </cell>
          <cell r="D58">
            <v>115.58333333333333</v>
          </cell>
        </row>
        <row r="59">
          <cell r="B59">
            <v>52</v>
          </cell>
          <cell r="D59">
            <v>115.58333333333333</v>
          </cell>
        </row>
        <row r="60">
          <cell r="B60">
            <v>53</v>
          </cell>
          <cell r="D60">
            <v>115.58333333333333</v>
          </cell>
        </row>
        <row r="61">
          <cell r="B61">
            <v>54</v>
          </cell>
          <cell r="D61">
            <v>115.58333333333333</v>
          </cell>
        </row>
        <row r="62">
          <cell r="B62">
            <v>55</v>
          </cell>
          <cell r="D62">
            <v>115.58333333333333</v>
          </cell>
        </row>
        <row r="63">
          <cell r="B63">
            <v>56</v>
          </cell>
          <cell r="D63">
            <v>115.58333333333333</v>
          </cell>
        </row>
        <row r="64">
          <cell r="B64">
            <v>57</v>
          </cell>
          <cell r="D64">
            <v>115.58333333333333</v>
          </cell>
        </row>
        <row r="65">
          <cell r="B65">
            <v>58</v>
          </cell>
          <cell r="D65">
            <v>115.58333333333333</v>
          </cell>
        </row>
        <row r="66">
          <cell r="B66">
            <v>59</v>
          </cell>
          <cell r="D66">
            <v>115.58333333333333</v>
          </cell>
        </row>
        <row r="67">
          <cell r="B67">
            <v>60</v>
          </cell>
          <cell r="D67">
            <v>115.58333333333333</v>
          </cell>
        </row>
        <row r="68">
          <cell r="B68">
            <v>61</v>
          </cell>
          <cell r="D68">
            <v>115.58333333333333</v>
          </cell>
        </row>
        <row r="69">
          <cell r="B69">
            <v>62</v>
          </cell>
          <cell r="D69">
            <v>115.58333333333333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AR267"/>
  <sheetViews>
    <sheetView zoomScale="70" zoomScaleNormal="70" workbookViewId="0">
      <pane xSplit="3" ySplit="2" topLeftCell="D143" activePane="bottomRight" state="frozen"/>
      <selection pane="topRight" activeCell="D1" sqref="D1"/>
      <selection pane="bottomLeft" activeCell="A3" sqref="A3"/>
      <selection pane="bottomRight" activeCell="R143" sqref="R143"/>
    </sheetView>
  </sheetViews>
  <sheetFormatPr baseColWidth="10" defaultRowHeight="12.75" x14ac:dyDescent="0.2"/>
  <cols>
    <col min="1" max="1" width="11.42578125" style="77"/>
    <col min="2" max="2" width="52.5703125" style="77" customWidth="1"/>
    <col min="3" max="3" width="9.42578125" style="77" hidden="1" customWidth="1"/>
    <col min="4" max="4" width="9.42578125" style="78" customWidth="1"/>
    <col min="5" max="15" width="9.42578125" style="77" customWidth="1"/>
    <col min="16" max="29" width="6.85546875" style="77" customWidth="1"/>
    <col min="30" max="30" width="12.140625" style="77" bestFit="1" customWidth="1"/>
    <col min="31" max="31" width="16.28515625" style="77" bestFit="1" customWidth="1"/>
    <col min="32" max="32" width="11.85546875" style="77" bestFit="1" customWidth="1"/>
    <col min="33" max="34" width="9.85546875" style="77" bestFit="1" customWidth="1"/>
    <col min="35" max="35" width="10" style="77" bestFit="1" customWidth="1"/>
    <col min="36" max="36" width="9.7109375" style="77" bestFit="1" customWidth="1"/>
    <col min="37" max="37" width="14.28515625" style="77" bestFit="1" customWidth="1"/>
    <col min="38" max="38" width="20.85546875" style="77" bestFit="1" customWidth="1"/>
    <col min="39" max="39" width="16.28515625" style="77" bestFit="1" customWidth="1"/>
    <col min="40" max="40" width="19.140625" style="77" bestFit="1" customWidth="1"/>
    <col min="41" max="41" width="18.140625" style="77" bestFit="1" customWidth="1"/>
    <col min="42" max="45" width="9.42578125" style="77" customWidth="1"/>
    <col min="46" max="16384" width="11.42578125" style="77"/>
  </cols>
  <sheetData>
    <row r="1" spans="1:44" ht="20.25" x14ac:dyDescent="0.3">
      <c r="D1" s="203">
        <v>2009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204">
        <v>2010</v>
      </c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</row>
    <row r="2" spans="1:44" ht="20.25" x14ac:dyDescent="0.3">
      <c r="B2" s="131"/>
      <c r="C2" s="131" t="s">
        <v>288</v>
      </c>
      <c r="D2" s="144" t="s">
        <v>285</v>
      </c>
      <c r="E2" s="106" t="s">
        <v>1</v>
      </c>
      <c r="F2" s="144" t="s">
        <v>286</v>
      </c>
      <c r="G2" s="106" t="s">
        <v>2</v>
      </c>
      <c r="H2" s="144" t="s">
        <v>3</v>
      </c>
      <c r="I2" s="106" t="s">
        <v>4</v>
      </c>
      <c r="J2" s="144" t="s">
        <v>5</v>
      </c>
      <c r="K2" s="106" t="s">
        <v>6</v>
      </c>
      <c r="L2" s="144" t="s">
        <v>7</v>
      </c>
      <c r="M2" s="106" t="s">
        <v>8</v>
      </c>
      <c r="N2" s="144" t="s">
        <v>287</v>
      </c>
      <c r="O2" s="106" t="s">
        <v>288</v>
      </c>
      <c r="P2" s="149">
        <v>40179</v>
      </c>
      <c r="Q2" s="149" t="s">
        <v>389</v>
      </c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0" t="s">
        <v>285</v>
      </c>
      <c r="AE2" s="140" t="s">
        <v>1</v>
      </c>
      <c r="AF2" s="140" t="s">
        <v>286</v>
      </c>
      <c r="AG2" s="140" t="s">
        <v>2</v>
      </c>
      <c r="AH2" s="140" t="s">
        <v>3</v>
      </c>
      <c r="AI2" s="140" t="s">
        <v>4</v>
      </c>
      <c r="AJ2" s="140" t="s">
        <v>5</v>
      </c>
      <c r="AK2" s="140" t="s">
        <v>6</v>
      </c>
      <c r="AL2" s="140" t="s">
        <v>7</v>
      </c>
      <c r="AM2" s="140" t="s">
        <v>8</v>
      </c>
      <c r="AN2" s="140" t="s">
        <v>287</v>
      </c>
      <c r="AO2" s="140" t="s">
        <v>288</v>
      </c>
      <c r="AP2" s="131"/>
      <c r="AQ2" s="131"/>
      <c r="AR2" s="77" t="s">
        <v>338</v>
      </c>
    </row>
    <row r="3" spans="1:44" ht="20.25" x14ac:dyDescent="0.3">
      <c r="A3" s="77">
        <v>1001</v>
      </c>
      <c r="B3" s="110" t="s">
        <v>9</v>
      </c>
      <c r="C3" s="136">
        <v>5</v>
      </c>
      <c r="D3" s="145">
        <v>30</v>
      </c>
      <c r="E3" s="146">
        <v>0</v>
      </c>
      <c r="F3" s="146">
        <v>0</v>
      </c>
      <c r="G3" s="146">
        <v>0</v>
      </c>
      <c r="H3" s="146">
        <v>0</v>
      </c>
      <c r="I3" s="146">
        <v>0</v>
      </c>
      <c r="J3" s="146">
        <v>0</v>
      </c>
      <c r="K3" s="146">
        <v>0</v>
      </c>
      <c r="L3" s="146">
        <v>0</v>
      </c>
      <c r="M3" s="146">
        <v>0</v>
      </c>
      <c r="N3" s="146">
        <v>0</v>
      </c>
      <c r="O3" s="146">
        <v>0</v>
      </c>
      <c r="P3" s="81">
        <v>20</v>
      </c>
      <c r="Q3" s="81">
        <v>0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141">
        <f>+(C3*20%)+C3</f>
        <v>6</v>
      </c>
      <c r="AE3" s="141">
        <f t="shared" ref="AE3:AO3" si="0">+(D3*20%)+D3</f>
        <v>36</v>
      </c>
      <c r="AF3" s="141">
        <f t="shared" si="0"/>
        <v>0</v>
      </c>
      <c r="AG3" s="141">
        <f t="shared" si="0"/>
        <v>0</v>
      </c>
      <c r="AH3" s="141">
        <f t="shared" si="0"/>
        <v>0</v>
      </c>
      <c r="AI3" s="141">
        <f t="shared" si="0"/>
        <v>0</v>
      </c>
      <c r="AJ3" s="141">
        <f t="shared" si="0"/>
        <v>0</v>
      </c>
      <c r="AK3" s="141">
        <f t="shared" si="0"/>
        <v>0</v>
      </c>
      <c r="AL3" s="141">
        <f t="shared" si="0"/>
        <v>0</v>
      </c>
      <c r="AM3" s="141">
        <f t="shared" si="0"/>
        <v>0</v>
      </c>
      <c r="AN3" s="141">
        <f t="shared" si="0"/>
        <v>0</v>
      </c>
      <c r="AO3" s="141">
        <f t="shared" si="0"/>
        <v>0</v>
      </c>
      <c r="AP3" s="81">
        <f>+AVERAGE(D3:O3)</f>
        <v>2.5</v>
      </c>
      <c r="AQ3" s="99"/>
    </row>
    <row r="4" spans="1:44" ht="20.25" x14ac:dyDescent="0.3">
      <c r="A4" s="77">
        <v>1002</v>
      </c>
      <c r="B4" s="111" t="s">
        <v>238</v>
      </c>
      <c r="C4" s="136">
        <v>80</v>
      </c>
      <c r="D4" s="145">
        <v>30</v>
      </c>
      <c r="E4" s="146">
        <v>20</v>
      </c>
      <c r="F4" s="146">
        <v>0</v>
      </c>
      <c r="G4" s="145">
        <v>0</v>
      </c>
      <c r="H4" s="145">
        <v>0</v>
      </c>
      <c r="I4" s="145">
        <v>0</v>
      </c>
      <c r="J4" s="145">
        <v>0</v>
      </c>
      <c r="K4" s="147">
        <v>0</v>
      </c>
      <c r="L4" s="147">
        <v>0</v>
      </c>
      <c r="M4" s="147">
        <v>0</v>
      </c>
      <c r="N4" s="147">
        <v>0</v>
      </c>
      <c r="O4" s="147">
        <v>20</v>
      </c>
      <c r="P4" s="87">
        <v>40</v>
      </c>
      <c r="Q4" s="97">
        <v>0</v>
      </c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141">
        <f t="shared" ref="AD4:AD23" si="1">+(C4*20%)+C4</f>
        <v>96</v>
      </c>
      <c r="AE4" s="141">
        <f t="shared" ref="AE4:AE23" si="2">+(D4*20%)+D4</f>
        <v>36</v>
      </c>
      <c r="AF4" s="141">
        <f t="shared" ref="AF4:AF23" si="3">+(E4*20%)+E4</f>
        <v>24</v>
      </c>
      <c r="AG4" s="141">
        <f t="shared" ref="AG4:AG23" si="4">+(F4*20%)+F4</f>
        <v>0</v>
      </c>
      <c r="AH4" s="141">
        <f t="shared" ref="AH4:AH23" si="5">+(G4*20%)+G4</f>
        <v>0</v>
      </c>
      <c r="AI4" s="141">
        <f t="shared" ref="AI4:AI23" si="6">+(H4*20%)+H4</f>
        <v>0</v>
      </c>
      <c r="AJ4" s="141">
        <f t="shared" ref="AJ4:AJ23" si="7">+(I4*20%)+I4</f>
        <v>0</v>
      </c>
      <c r="AK4" s="141">
        <f t="shared" ref="AK4:AK23" si="8">+(J4*20%)+J4</f>
        <v>0</v>
      </c>
      <c r="AL4" s="141">
        <f t="shared" ref="AL4:AL23" si="9">+(K4*20%)+K4</f>
        <v>0</v>
      </c>
      <c r="AM4" s="141">
        <f t="shared" ref="AM4:AM23" si="10">+(L4*20%)+L4</f>
        <v>0</v>
      </c>
      <c r="AN4" s="141">
        <f t="shared" ref="AN4:AN23" si="11">+(M4*20%)+M4</f>
        <v>0</v>
      </c>
      <c r="AO4" s="141">
        <f t="shared" ref="AO4:AO23" si="12">+(N4*20%)+N4</f>
        <v>0</v>
      </c>
      <c r="AP4" s="81">
        <f t="shared" ref="AP4:AP67" si="13">+AVERAGE(D4:O4)</f>
        <v>5.833333333333333</v>
      </c>
      <c r="AQ4" s="100"/>
    </row>
    <row r="5" spans="1:44" ht="20.25" x14ac:dyDescent="0.3">
      <c r="A5" s="77">
        <v>1003</v>
      </c>
      <c r="B5" s="111" t="s">
        <v>20</v>
      </c>
      <c r="C5" s="136">
        <v>0</v>
      </c>
      <c r="D5" s="145">
        <v>0</v>
      </c>
      <c r="E5" s="146">
        <v>0</v>
      </c>
      <c r="F5" s="146">
        <v>0</v>
      </c>
      <c r="G5" s="145">
        <v>0</v>
      </c>
      <c r="H5" s="145">
        <v>0</v>
      </c>
      <c r="I5" s="145">
        <v>0</v>
      </c>
      <c r="J5" s="145">
        <v>0</v>
      </c>
      <c r="K5" s="147">
        <v>60</v>
      </c>
      <c r="L5" s="147">
        <v>60</v>
      </c>
      <c r="M5" s="147">
        <v>60</v>
      </c>
      <c r="N5" s="146">
        <v>60</v>
      </c>
      <c r="O5" s="146">
        <v>300</v>
      </c>
      <c r="P5" s="87"/>
      <c r="Q5" s="97">
        <v>0</v>
      </c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141">
        <f t="shared" si="1"/>
        <v>0</v>
      </c>
      <c r="AE5" s="141">
        <f t="shared" si="2"/>
        <v>0</v>
      </c>
      <c r="AF5" s="141">
        <f t="shared" si="3"/>
        <v>0</v>
      </c>
      <c r="AG5" s="141">
        <f t="shared" si="4"/>
        <v>0</v>
      </c>
      <c r="AH5" s="141">
        <f t="shared" si="5"/>
        <v>0</v>
      </c>
      <c r="AI5" s="141">
        <f t="shared" si="6"/>
        <v>0</v>
      </c>
      <c r="AJ5" s="141">
        <f t="shared" si="7"/>
        <v>0</v>
      </c>
      <c r="AK5" s="141">
        <f t="shared" si="8"/>
        <v>0</v>
      </c>
      <c r="AL5" s="141">
        <f t="shared" si="9"/>
        <v>72</v>
      </c>
      <c r="AM5" s="141">
        <f t="shared" si="10"/>
        <v>72</v>
      </c>
      <c r="AN5" s="141">
        <f t="shared" si="11"/>
        <v>72</v>
      </c>
      <c r="AO5" s="141">
        <f t="shared" si="12"/>
        <v>72</v>
      </c>
      <c r="AP5" s="81">
        <f t="shared" si="13"/>
        <v>45</v>
      </c>
      <c r="AQ5" s="100"/>
    </row>
    <row r="6" spans="1:44" ht="20.25" x14ac:dyDescent="0.3">
      <c r="A6" s="77">
        <v>1004</v>
      </c>
      <c r="B6" s="111" t="s">
        <v>10</v>
      </c>
      <c r="C6" s="136">
        <v>0</v>
      </c>
      <c r="D6" s="145"/>
      <c r="E6" s="146">
        <v>0</v>
      </c>
      <c r="F6" s="145">
        <v>1857</v>
      </c>
      <c r="G6" s="145">
        <v>1961</v>
      </c>
      <c r="H6" s="145">
        <v>1816</v>
      </c>
      <c r="I6" s="145">
        <v>1701</v>
      </c>
      <c r="J6" s="145">
        <v>3723</v>
      </c>
      <c r="K6" s="147">
        <v>2628</v>
      </c>
      <c r="L6" s="147">
        <v>3990</v>
      </c>
      <c r="M6" s="147">
        <v>5363</v>
      </c>
      <c r="N6" s="147">
        <v>2807</v>
      </c>
      <c r="O6" s="147">
        <v>3567</v>
      </c>
      <c r="P6" s="87">
        <v>2342</v>
      </c>
      <c r="Q6" s="97">
        <v>3834</v>
      </c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141">
        <f t="shared" si="1"/>
        <v>0</v>
      </c>
      <c r="AE6" s="141">
        <f t="shared" si="2"/>
        <v>0</v>
      </c>
      <c r="AF6" s="141">
        <f t="shared" si="3"/>
        <v>0</v>
      </c>
      <c r="AG6" s="141">
        <f t="shared" si="4"/>
        <v>2228.4</v>
      </c>
      <c r="AH6" s="141">
        <f t="shared" si="5"/>
        <v>2353.1999999999998</v>
      </c>
      <c r="AI6" s="141">
        <f t="shared" si="6"/>
        <v>2179.1999999999998</v>
      </c>
      <c r="AJ6" s="141">
        <f t="shared" si="7"/>
        <v>2041.2</v>
      </c>
      <c r="AK6" s="141">
        <f t="shared" si="8"/>
        <v>4467.6000000000004</v>
      </c>
      <c r="AL6" s="141">
        <f t="shared" si="9"/>
        <v>3153.6</v>
      </c>
      <c r="AM6" s="141">
        <f t="shared" si="10"/>
        <v>4788</v>
      </c>
      <c r="AN6" s="141">
        <f t="shared" si="11"/>
        <v>6435.6</v>
      </c>
      <c r="AO6" s="141">
        <f t="shared" si="12"/>
        <v>3368.4</v>
      </c>
      <c r="AP6" s="81">
        <f t="shared" si="13"/>
        <v>2673.909090909091</v>
      </c>
      <c r="AQ6" s="100"/>
    </row>
    <row r="7" spans="1:44" ht="20.25" x14ac:dyDescent="0.3">
      <c r="A7" s="77">
        <v>1005</v>
      </c>
      <c r="B7" s="111" t="s">
        <v>11</v>
      </c>
      <c r="C7" s="136">
        <v>518</v>
      </c>
      <c r="D7" s="145">
        <v>300</v>
      </c>
      <c r="E7" s="145">
        <v>263</v>
      </c>
      <c r="F7" s="145">
        <v>292</v>
      </c>
      <c r="G7" s="145">
        <v>180</v>
      </c>
      <c r="H7" s="145">
        <v>578</v>
      </c>
      <c r="I7" s="145">
        <v>0</v>
      </c>
      <c r="J7" s="145">
        <v>150</v>
      </c>
      <c r="K7" s="147">
        <v>799</v>
      </c>
      <c r="L7" s="147">
        <v>415</v>
      </c>
      <c r="M7" s="147">
        <v>618</v>
      </c>
      <c r="N7" s="146">
        <v>494</v>
      </c>
      <c r="O7" s="146">
        <v>631</v>
      </c>
      <c r="P7" s="87">
        <v>760</v>
      </c>
      <c r="Q7" s="97">
        <v>384</v>
      </c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141">
        <f t="shared" si="1"/>
        <v>621.6</v>
      </c>
      <c r="AE7" s="141">
        <f t="shared" si="2"/>
        <v>360</v>
      </c>
      <c r="AF7" s="141">
        <f t="shared" si="3"/>
        <v>315.60000000000002</v>
      </c>
      <c r="AG7" s="141">
        <f t="shared" si="4"/>
        <v>350.4</v>
      </c>
      <c r="AH7" s="141">
        <f t="shared" si="5"/>
        <v>216</v>
      </c>
      <c r="AI7" s="141">
        <f t="shared" si="6"/>
        <v>693.6</v>
      </c>
      <c r="AJ7" s="141">
        <f t="shared" si="7"/>
        <v>0</v>
      </c>
      <c r="AK7" s="141">
        <f t="shared" si="8"/>
        <v>180</v>
      </c>
      <c r="AL7" s="141">
        <f t="shared" si="9"/>
        <v>958.8</v>
      </c>
      <c r="AM7" s="141">
        <f t="shared" si="10"/>
        <v>498</v>
      </c>
      <c r="AN7" s="141">
        <f t="shared" si="11"/>
        <v>741.6</v>
      </c>
      <c r="AO7" s="141">
        <f t="shared" si="12"/>
        <v>592.79999999999995</v>
      </c>
      <c r="AP7" s="81">
        <f t="shared" si="13"/>
        <v>393.33333333333331</v>
      </c>
      <c r="AQ7" s="100"/>
    </row>
    <row r="8" spans="1:44" ht="20.25" x14ac:dyDescent="0.3">
      <c r="A8" s="77">
        <v>1006</v>
      </c>
      <c r="B8" s="111" t="s">
        <v>17</v>
      </c>
      <c r="C8" s="136">
        <v>0</v>
      </c>
      <c r="D8" s="145">
        <v>0</v>
      </c>
      <c r="E8" s="146">
        <v>55</v>
      </c>
      <c r="F8" s="146">
        <v>153</v>
      </c>
      <c r="G8" s="145">
        <v>240</v>
      </c>
      <c r="H8" s="145">
        <v>60</v>
      </c>
      <c r="I8" s="145">
        <v>60</v>
      </c>
      <c r="J8" s="145">
        <v>60</v>
      </c>
      <c r="K8" s="147">
        <v>60</v>
      </c>
      <c r="L8" s="147">
        <v>106</v>
      </c>
      <c r="M8" s="147">
        <v>0</v>
      </c>
      <c r="N8" s="147">
        <v>0</v>
      </c>
      <c r="O8" s="147">
        <v>199</v>
      </c>
      <c r="P8" s="87">
        <v>60</v>
      </c>
      <c r="Q8" s="97">
        <v>79</v>
      </c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141">
        <f t="shared" si="1"/>
        <v>0</v>
      </c>
      <c r="AE8" s="141">
        <f t="shared" si="2"/>
        <v>0</v>
      </c>
      <c r="AF8" s="141">
        <f t="shared" si="3"/>
        <v>66</v>
      </c>
      <c r="AG8" s="141">
        <f t="shared" si="4"/>
        <v>183.6</v>
      </c>
      <c r="AH8" s="141">
        <f t="shared" si="5"/>
        <v>288</v>
      </c>
      <c r="AI8" s="141">
        <f t="shared" si="6"/>
        <v>72</v>
      </c>
      <c r="AJ8" s="141">
        <f t="shared" si="7"/>
        <v>72</v>
      </c>
      <c r="AK8" s="141">
        <f t="shared" si="8"/>
        <v>72</v>
      </c>
      <c r="AL8" s="141">
        <f t="shared" si="9"/>
        <v>72</v>
      </c>
      <c r="AM8" s="141">
        <f t="shared" si="10"/>
        <v>127.2</v>
      </c>
      <c r="AN8" s="141">
        <f t="shared" si="11"/>
        <v>0</v>
      </c>
      <c r="AO8" s="141">
        <f t="shared" si="12"/>
        <v>0</v>
      </c>
      <c r="AP8" s="81">
        <f t="shared" si="13"/>
        <v>82.75</v>
      </c>
      <c r="AQ8" s="100"/>
    </row>
    <row r="9" spans="1:44" ht="20.25" x14ac:dyDescent="0.3">
      <c r="A9" s="77">
        <v>1007</v>
      </c>
      <c r="B9" s="111" t="s">
        <v>235</v>
      </c>
      <c r="C9" s="136">
        <v>0</v>
      </c>
      <c r="D9" s="145">
        <v>0</v>
      </c>
      <c r="E9" s="145">
        <v>0</v>
      </c>
      <c r="F9" s="145">
        <v>60</v>
      </c>
      <c r="G9" s="145">
        <v>0</v>
      </c>
      <c r="H9" s="145">
        <v>0</v>
      </c>
      <c r="I9" s="145">
        <v>0</v>
      </c>
      <c r="J9" s="145">
        <v>60</v>
      </c>
      <c r="K9" s="147">
        <v>176</v>
      </c>
      <c r="L9" s="147">
        <v>420</v>
      </c>
      <c r="M9" s="147">
        <v>254</v>
      </c>
      <c r="N9" s="146">
        <v>0</v>
      </c>
      <c r="O9" s="146">
        <v>702</v>
      </c>
      <c r="P9" s="87">
        <v>60</v>
      </c>
      <c r="Q9" s="97">
        <v>0</v>
      </c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141">
        <f t="shared" si="1"/>
        <v>0</v>
      </c>
      <c r="AE9" s="141">
        <f t="shared" si="2"/>
        <v>0</v>
      </c>
      <c r="AF9" s="141">
        <f t="shared" si="3"/>
        <v>0</v>
      </c>
      <c r="AG9" s="141">
        <f t="shared" si="4"/>
        <v>72</v>
      </c>
      <c r="AH9" s="141">
        <f t="shared" si="5"/>
        <v>0</v>
      </c>
      <c r="AI9" s="141">
        <f t="shared" si="6"/>
        <v>0</v>
      </c>
      <c r="AJ9" s="141">
        <f t="shared" si="7"/>
        <v>0</v>
      </c>
      <c r="AK9" s="141">
        <f t="shared" si="8"/>
        <v>72</v>
      </c>
      <c r="AL9" s="141">
        <f t="shared" si="9"/>
        <v>211.2</v>
      </c>
      <c r="AM9" s="141">
        <f t="shared" si="10"/>
        <v>504</v>
      </c>
      <c r="AN9" s="141">
        <f t="shared" si="11"/>
        <v>304.8</v>
      </c>
      <c r="AO9" s="141">
        <f t="shared" si="12"/>
        <v>0</v>
      </c>
      <c r="AP9" s="81">
        <f t="shared" si="13"/>
        <v>139.33333333333334</v>
      </c>
      <c r="AQ9" s="100"/>
    </row>
    <row r="10" spans="1:44" ht="20.25" x14ac:dyDescent="0.3">
      <c r="A10" s="77">
        <v>1008</v>
      </c>
      <c r="B10" s="111" t="s">
        <v>13</v>
      </c>
      <c r="C10" s="136">
        <v>1136</v>
      </c>
      <c r="D10" s="145">
        <v>122</v>
      </c>
      <c r="E10" s="145"/>
      <c r="F10" s="145"/>
      <c r="G10" s="145">
        <v>0</v>
      </c>
      <c r="H10" s="145">
        <v>0</v>
      </c>
      <c r="I10" s="145">
        <v>0</v>
      </c>
      <c r="J10" s="145">
        <v>0</v>
      </c>
      <c r="K10" s="147"/>
      <c r="L10" s="147"/>
      <c r="M10" s="147"/>
      <c r="N10" s="147">
        <v>0</v>
      </c>
      <c r="O10" s="147">
        <v>0</v>
      </c>
      <c r="P10" s="87"/>
      <c r="Q10" s="97">
        <v>0</v>
      </c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141">
        <f t="shared" si="1"/>
        <v>1363.2</v>
      </c>
      <c r="AE10" s="141">
        <f t="shared" si="2"/>
        <v>146.4</v>
      </c>
      <c r="AF10" s="141">
        <f t="shared" si="3"/>
        <v>0</v>
      </c>
      <c r="AG10" s="141">
        <f t="shared" si="4"/>
        <v>0</v>
      </c>
      <c r="AH10" s="141">
        <f t="shared" si="5"/>
        <v>0</v>
      </c>
      <c r="AI10" s="141">
        <f t="shared" si="6"/>
        <v>0</v>
      </c>
      <c r="AJ10" s="141">
        <f t="shared" si="7"/>
        <v>0</v>
      </c>
      <c r="AK10" s="141">
        <f t="shared" si="8"/>
        <v>0</v>
      </c>
      <c r="AL10" s="141">
        <f t="shared" si="9"/>
        <v>0</v>
      </c>
      <c r="AM10" s="141">
        <f t="shared" si="10"/>
        <v>0</v>
      </c>
      <c r="AN10" s="141">
        <f t="shared" si="11"/>
        <v>0</v>
      </c>
      <c r="AO10" s="141">
        <f t="shared" si="12"/>
        <v>0</v>
      </c>
      <c r="AP10" s="81">
        <f t="shared" si="13"/>
        <v>17.428571428571427</v>
      </c>
      <c r="AQ10" s="100"/>
    </row>
    <row r="11" spans="1:44" ht="20.25" x14ac:dyDescent="0.3">
      <c r="A11" s="77">
        <v>1009</v>
      </c>
      <c r="B11" s="111" t="s">
        <v>12</v>
      </c>
      <c r="C11" s="136">
        <v>2908</v>
      </c>
      <c r="D11" s="145">
        <v>3141</v>
      </c>
      <c r="E11" s="145">
        <v>1625</v>
      </c>
      <c r="F11" s="145">
        <v>2956</v>
      </c>
      <c r="G11" s="145">
        <v>624</v>
      </c>
      <c r="H11" s="145">
        <v>1263</v>
      </c>
      <c r="I11" s="145">
        <v>1814</v>
      </c>
      <c r="J11" s="145">
        <v>3694</v>
      </c>
      <c r="K11" s="147">
        <v>3211</v>
      </c>
      <c r="L11" s="147">
        <v>5370</v>
      </c>
      <c r="M11" s="147">
        <v>6807</v>
      </c>
      <c r="N11" s="146">
        <v>3411</v>
      </c>
      <c r="O11" s="146">
        <v>3018</v>
      </c>
      <c r="P11" s="87">
        <v>4974</v>
      </c>
      <c r="Q11" s="97">
        <v>4193</v>
      </c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141">
        <f t="shared" si="1"/>
        <v>3489.6</v>
      </c>
      <c r="AE11" s="141">
        <f t="shared" si="2"/>
        <v>3769.2</v>
      </c>
      <c r="AF11" s="141">
        <f t="shared" si="3"/>
        <v>1950</v>
      </c>
      <c r="AG11" s="141">
        <f t="shared" si="4"/>
        <v>3547.2</v>
      </c>
      <c r="AH11" s="141">
        <f t="shared" si="5"/>
        <v>748.8</v>
      </c>
      <c r="AI11" s="141">
        <f t="shared" si="6"/>
        <v>1515.6</v>
      </c>
      <c r="AJ11" s="141">
        <f t="shared" si="7"/>
        <v>2176.8000000000002</v>
      </c>
      <c r="AK11" s="141">
        <f t="shared" si="8"/>
        <v>4432.8</v>
      </c>
      <c r="AL11" s="141">
        <f t="shared" si="9"/>
        <v>3853.2</v>
      </c>
      <c r="AM11" s="141">
        <f t="shared" si="10"/>
        <v>6444</v>
      </c>
      <c r="AN11" s="141">
        <f t="shared" si="11"/>
        <v>8168.4</v>
      </c>
      <c r="AO11" s="141">
        <f t="shared" si="12"/>
        <v>4093.2</v>
      </c>
      <c r="AP11" s="81">
        <f t="shared" si="13"/>
        <v>3077.8333333333335</v>
      </c>
      <c r="AQ11" s="100"/>
    </row>
    <row r="12" spans="1:44" ht="20.25" x14ac:dyDescent="0.3">
      <c r="A12" s="77">
        <v>1010</v>
      </c>
      <c r="B12" s="111" t="s">
        <v>14</v>
      </c>
      <c r="C12" s="136">
        <v>610</v>
      </c>
      <c r="D12" s="145">
        <v>2327</v>
      </c>
      <c r="E12" s="145">
        <v>4123</v>
      </c>
      <c r="F12" s="145">
        <v>1154</v>
      </c>
      <c r="G12" s="145">
        <v>1020</v>
      </c>
      <c r="H12" s="145">
        <v>468</v>
      </c>
      <c r="I12" s="145">
        <v>66</v>
      </c>
      <c r="J12" s="145">
        <v>726</v>
      </c>
      <c r="K12" s="147">
        <v>1291</v>
      </c>
      <c r="L12" s="147">
        <v>540</v>
      </c>
      <c r="M12" s="147">
        <v>346</v>
      </c>
      <c r="N12" s="147">
        <v>360</v>
      </c>
      <c r="O12" s="147">
        <v>1851</v>
      </c>
      <c r="P12" s="87">
        <v>774</v>
      </c>
      <c r="Q12" s="97">
        <v>0</v>
      </c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141">
        <f t="shared" si="1"/>
        <v>732</v>
      </c>
      <c r="AE12" s="141">
        <f t="shared" si="2"/>
        <v>2792.4</v>
      </c>
      <c r="AF12" s="141">
        <f t="shared" si="3"/>
        <v>4947.6000000000004</v>
      </c>
      <c r="AG12" s="141">
        <f t="shared" si="4"/>
        <v>1384.8</v>
      </c>
      <c r="AH12" s="141">
        <f t="shared" si="5"/>
        <v>1224</v>
      </c>
      <c r="AI12" s="141">
        <f t="shared" si="6"/>
        <v>561.6</v>
      </c>
      <c r="AJ12" s="141">
        <f t="shared" si="7"/>
        <v>79.2</v>
      </c>
      <c r="AK12" s="141">
        <f t="shared" si="8"/>
        <v>871.2</v>
      </c>
      <c r="AL12" s="141">
        <f t="shared" si="9"/>
        <v>1549.2</v>
      </c>
      <c r="AM12" s="141">
        <f t="shared" si="10"/>
        <v>648</v>
      </c>
      <c r="AN12" s="141">
        <f t="shared" si="11"/>
        <v>415.2</v>
      </c>
      <c r="AO12" s="141">
        <f t="shared" si="12"/>
        <v>432</v>
      </c>
      <c r="AP12" s="81">
        <f t="shared" si="13"/>
        <v>1189.3333333333333</v>
      </c>
      <c r="AQ12" s="100"/>
    </row>
    <row r="13" spans="1:44" ht="20.25" x14ac:dyDescent="0.3">
      <c r="A13" s="77">
        <v>1011</v>
      </c>
      <c r="B13" s="111" t="s">
        <v>18</v>
      </c>
      <c r="C13" s="136">
        <v>0</v>
      </c>
      <c r="D13" s="145">
        <v>0</v>
      </c>
      <c r="E13" s="146">
        <v>46</v>
      </c>
      <c r="F13" s="146">
        <v>40</v>
      </c>
      <c r="G13" s="145">
        <v>0</v>
      </c>
      <c r="H13" s="145">
        <v>0</v>
      </c>
      <c r="I13" s="145">
        <v>40</v>
      </c>
      <c r="J13" s="145">
        <v>0</v>
      </c>
      <c r="K13" s="147">
        <v>0</v>
      </c>
      <c r="L13" s="147">
        <v>0</v>
      </c>
      <c r="M13" s="147">
        <v>0</v>
      </c>
      <c r="N13" s="146">
        <v>0</v>
      </c>
      <c r="O13" s="146">
        <v>0</v>
      </c>
      <c r="P13" s="87"/>
      <c r="Q13" s="97">
        <v>0</v>
      </c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141">
        <f t="shared" si="1"/>
        <v>0</v>
      </c>
      <c r="AE13" s="141">
        <f t="shared" si="2"/>
        <v>0</v>
      </c>
      <c r="AF13" s="141">
        <f t="shared" si="3"/>
        <v>55.2</v>
      </c>
      <c r="AG13" s="141">
        <f t="shared" si="4"/>
        <v>48</v>
      </c>
      <c r="AH13" s="141">
        <f t="shared" si="5"/>
        <v>0</v>
      </c>
      <c r="AI13" s="141">
        <f t="shared" si="6"/>
        <v>0</v>
      </c>
      <c r="AJ13" s="141">
        <f t="shared" si="7"/>
        <v>48</v>
      </c>
      <c r="AK13" s="141">
        <f t="shared" si="8"/>
        <v>0</v>
      </c>
      <c r="AL13" s="141">
        <f t="shared" si="9"/>
        <v>0</v>
      </c>
      <c r="AM13" s="141">
        <f t="shared" si="10"/>
        <v>0</v>
      </c>
      <c r="AN13" s="141">
        <f t="shared" si="11"/>
        <v>0</v>
      </c>
      <c r="AO13" s="141">
        <f t="shared" si="12"/>
        <v>0</v>
      </c>
      <c r="AP13" s="81">
        <f t="shared" si="13"/>
        <v>10.5</v>
      </c>
      <c r="AQ13" s="100"/>
    </row>
    <row r="14" spans="1:44" ht="20.25" x14ac:dyDescent="0.3">
      <c r="A14" s="77">
        <v>1012</v>
      </c>
      <c r="B14" s="111" t="s">
        <v>15</v>
      </c>
      <c r="C14" s="136">
        <v>2859</v>
      </c>
      <c r="D14" s="145">
        <v>1718</v>
      </c>
      <c r="E14" s="145">
        <v>2650</v>
      </c>
      <c r="F14" s="145">
        <v>1581</v>
      </c>
      <c r="G14" s="145">
        <v>1781</v>
      </c>
      <c r="H14" s="145">
        <v>1247</v>
      </c>
      <c r="I14" s="145">
        <v>1923</v>
      </c>
      <c r="J14" s="145">
        <v>804</v>
      </c>
      <c r="K14" s="147">
        <v>1772</v>
      </c>
      <c r="L14" s="147">
        <v>1811</v>
      </c>
      <c r="M14" s="147">
        <v>1776</v>
      </c>
      <c r="N14" s="147">
        <v>1795</v>
      </c>
      <c r="O14" s="147">
        <v>3355</v>
      </c>
      <c r="P14" s="87">
        <v>2762</v>
      </c>
      <c r="Q14" s="97">
        <v>2334</v>
      </c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141">
        <f t="shared" si="1"/>
        <v>3430.8</v>
      </c>
      <c r="AE14" s="141">
        <f t="shared" si="2"/>
        <v>2061.6</v>
      </c>
      <c r="AF14" s="141">
        <f t="shared" si="3"/>
        <v>3180</v>
      </c>
      <c r="AG14" s="141">
        <f t="shared" si="4"/>
        <v>1897.2</v>
      </c>
      <c r="AH14" s="141">
        <f t="shared" si="5"/>
        <v>2137.1999999999998</v>
      </c>
      <c r="AI14" s="141">
        <f t="shared" si="6"/>
        <v>1496.4</v>
      </c>
      <c r="AJ14" s="141">
        <f t="shared" si="7"/>
        <v>2307.6</v>
      </c>
      <c r="AK14" s="141">
        <f t="shared" si="8"/>
        <v>964.8</v>
      </c>
      <c r="AL14" s="141">
        <f t="shared" si="9"/>
        <v>2126.4</v>
      </c>
      <c r="AM14" s="141">
        <f t="shared" si="10"/>
        <v>2173.1999999999998</v>
      </c>
      <c r="AN14" s="141">
        <f t="shared" si="11"/>
        <v>2131.1999999999998</v>
      </c>
      <c r="AO14" s="141">
        <f t="shared" si="12"/>
        <v>2154</v>
      </c>
      <c r="AP14" s="81">
        <f t="shared" si="13"/>
        <v>1851.0833333333333</v>
      </c>
      <c r="AQ14" s="100"/>
    </row>
    <row r="15" spans="1:44" ht="20.25" x14ac:dyDescent="0.3">
      <c r="A15" s="77">
        <v>1013</v>
      </c>
      <c r="B15" s="111" t="s">
        <v>21</v>
      </c>
      <c r="C15" s="136">
        <v>0</v>
      </c>
      <c r="D15" s="145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7">
        <v>24</v>
      </c>
      <c r="L15" s="147">
        <v>0</v>
      </c>
      <c r="M15" s="147">
        <v>0</v>
      </c>
      <c r="N15" s="146">
        <v>0</v>
      </c>
      <c r="O15" s="146">
        <v>0</v>
      </c>
      <c r="P15" s="87">
        <v>243</v>
      </c>
      <c r="Q15" s="97">
        <v>0</v>
      </c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141">
        <f t="shared" si="1"/>
        <v>0</v>
      </c>
      <c r="AE15" s="141">
        <f t="shared" si="2"/>
        <v>0</v>
      </c>
      <c r="AF15" s="141">
        <f t="shared" si="3"/>
        <v>0</v>
      </c>
      <c r="AG15" s="141">
        <f t="shared" si="4"/>
        <v>0</v>
      </c>
      <c r="AH15" s="141">
        <f t="shared" si="5"/>
        <v>0</v>
      </c>
      <c r="AI15" s="141">
        <f t="shared" si="6"/>
        <v>0</v>
      </c>
      <c r="AJ15" s="141">
        <f t="shared" si="7"/>
        <v>0</v>
      </c>
      <c r="AK15" s="141">
        <f t="shared" si="8"/>
        <v>0</v>
      </c>
      <c r="AL15" s="141">
        <f t="shared" si="9"/>
        <v>28.8</v>
      </c>
      <c r="AM15" s="141">
        <f t="shared" si="10"/>
        <v>0</v>
      </c>
      <c r="AN15" s="141">
        <f t="shared" si="11"/>
        <v>0</v>
      </c>
      <c r="AO15" s="141">
        <f t="shared" si="12"/>
        <v>0</v>
      </c>
      <c r="AP15" s="81">
        <f t="shared" si="13"/>
        <v>2</v>
      </c>
      <c r="AQ15" s="100"/>
    </row>
    <row r="16" spans="1:44" ht="20.25" x14ac:dyDescent="0.3">
      <c r="A16" s="77">
        <v>1014</v>
      </c>
      <c r="B16" s="111" t="s">
        <v>236</v>
      </c>
      <c r="C16" s="136">
        <v>980</v>
      </c>
      <c r="D16" s="145">
        <v>61</v>
      </c>
      <c r="E16" s="145">
        <v>872</v>
      </c>
      <c r="F16" s="145">
        <v>690</v>
      </c>
      <c r="G16" s="145">
        <v>1338</v>
      </c>
      <c r="H16" s="145">
        <v>492</v>
      </c>
      <c r="I16" s="145">
        <v>334</v>
      </c>
      <c r="J16" s="145">
        <v>1317</v>
      </c>
      <c r="K16" s="147">
        <v>809</v>
      </c>
      <c r="L16" s="147">
        <v>1767</v>
      </c>
      <c r="M16" s="147">
        <v>547</v>
      </c>
      <c r="N16" s="147">
        <v>480</v>
      </c>
      <c r="O16" s="147">
        <v>1619</v>
      </c>
      <c r="P16" s="87">
        <v>1461</v>
      </c>
      <c r="Q16" s="97">
        <v>409</v>
      </c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141">
        <f t="shared" si="1"/>
        <v>1176</v>
      </c>
      <c r="AE16" s="141">
        <f t="shared" si="2"/>
        <v>73.2</v>
      </c>
      <c r="AF16" s="141">
        <f t="shared" si="3"/>
        <v>1046.4000000000001</v>
      </c>
      <c r="AG16" s="141">
        <f t="shared" si="4"/>
        <v>828</v>
      </c>
      <c r="AH16" s="141">
        <f t="shared" si="5"/>
        <v>1605.6</v>
      </c>
      <c r="AI16" s="141">
        <f t="shared" si="6"/>
        <v>590.4</v>
      </c>
      <c r="AJ16" s="141">
        <f t="shared" si="7"/>
        <v>400.8</v>
      </c>
      <c r="AK16" s="141">
        <f t="shared" si="8"/>
        <v>1580.4</v>
      </c>
      <c r="AL16" s="141">
        <f t="shared" si="9"/>
        <v>970.8</v>
      </c>
      <c r="AM16" s="141">
        <f t="shared" si="10"/>
        <v>2120.4</v>
      </c>
      <c r="AN16" s="141">
        <f t="shared" si="11"/>
        <v>656.4</v>
      </c>
      <c r="AO16" s="141">
        <f t="shared" si="12"/>
        <v>576</v>
      </c>
      <c r="AP16" s="81">
        <f t="shared" si="13"/>
        <v>860.5</v>
      </c>
      <c r="AQ16" s="100"/>
    </row>
    <row r="17" spans="1:43" ht="20.25" x14ac:dyDescent="0.3">
      <c r="A17" s="77">
        <v>1015</v>
      </c>
      <c r="B17" s="111" t="s">
        <v>237</v>
      </c>
      <c r="C17" s="136">
        <v>244</v>
      </c>
      <c r="D17" s="145">
        <v>244</v>
      </c>
      <c r="E17" s="145">
        <v>671</v>
      </c>
      <c r="F17" s="145">
        <v>347</v>
      </c>
      <c r="G17" s="145">
        <v>360</v>
      </c>
      <c r="H17" s="145">
        <v>643</v>
      </c>
      <c r="I17" s="145">
        <v>333</v>
      </c>
      <c r="J17" s="145">
        <v>2569</v>
      </c>
      <c r="K17" s="147">
        <v>1760</v>
      </c>
      <c r="L17" s="147">
        <v>1384</v>
      </c>
      <c r="M17" s="147">
        <v>1238</v>
      </c>
      <c r="N17" s="146">
        <v>1398</v>
      </c>
      <c r="O17" s="146">
        <v>2718</v>
      </c>
      <c r="P17" s="87">
        <v>407</v>
      </c>
      <c r="Q17" s="97">
        <v>2121</v>
      </c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141">
        <f t="shared" si="1"/>
        <v>292.8</v>
      </c>
      <c r="AE17" s="141">
        <f t="shared" si="2"/>
        <v>292.8</v>
      </c>
      <c r="AF17" s="141">
        <f t="shared" si="3"/>
        <v>805.2</v>
      </c>
      <c r="AG17" s="141">
        <f t="shared" si="4"/>
        <v>416.4</v>
      </c>
      <c r="AH17" s="141">
        <f t="shared" si="5"/>
        <v>432</v>
      </c>
      <c r="AI17" s="141">
        <f t="shared" si="6"/>
        <v>771.6</v>
      </c>
      <c r="AJ17" s="141">
        <f t="shared" si="7"/>
        <v>399.6</v>
      </c>
      <c r="AK17" s="141">
        <f t="shared" si="8"/>
        <v>3082.8</v>
      </c>
      <c r="AL17" s="141">
        <f t="shared" si="9"/>
        <v>2112</v>
      </c>
      <c r="AM17" s="141">
        <f t="shared" si="10"/>
        <v>1660.8</v>
      </c>
      <c r="AN17" s="141">
        <f t="shared" si="11"/>
        <v>1485.6</v>
      </c>
      <c r="AO17" s="141">
        <f t="shared" si="12"/>
        <v>1677.6</v>
      </c>
      <c r="AP17" s="81">
        <f t="shared" si="13"/>
        <v>1138.75</v>
      </c>
      <c r="AQ17" s="100"/>
    </row>
    <row r="18" spans="1:43" ht="20.25" x14ac:dyDescent="0.3">
      <c r="A18" s="77">
        <v>1016</v>
      </c>
      <c r="B18" s="111" t="s">
        <v>239</v>
      </c>
      <c r="C18" s="136">
        <v>1746</v>
      </c>
      <c r="D18" s="145">
        <v>8588</v>
      </c>
      <c r="E18" s="145">
        <v>800</v>
      </c>
      <c r="F18" s="145">
        <v>5407</v>
      </c>
      <c r="G18" s="145">
        <v>4120</v>
      </c>
      <c r="H18" s="145">
        <v>5111</v>
      </c>
      <c r="I18" s="145">
        <v>3586</v>
      </c>
      <c r="J18" s="145">
        <v>5332</v>
      </c>
      <c r="K18" s="147">
        <v>3407</v>
      </c>
      <c r="L18" s="147">
        <v>4061</v>
      </c>
      <c r="M18" s="147">
        <v>3209</v>
      </c>
      <c r="N18" s="147">
        <v>3679</v>
      </c>
      <c r="O18" s="147">
        <v>5204</v>
      </c>
      <c r="P18" s="87">
        <v>2317</v>
      </c>
      <c r="Q18" s="97">
        <v>4371</v>
      </c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141">
        <f t="shared" si="1"/>
        <v>2095.1999999999998</v>
      </c>
      <c r="AE18" s="141">
        <f t="shared" si="2"/>
        <v>10305.6</v>
      </c>
      <c r="AF18" s="141">
        <f t="shared" si="3"/>
        <v>960</v>
      </c>
      <c r="AG18" s="141">
        <f t="shared" si="4"/>
        <v>6488.4</v>
      </c>
      <c r="AH18" s="141">
        <f t="shared" si="5"/>
        <v>4944</v>
      </c>
      <c r="AI18" s="141">
        <f t="shared" si="6"/>
        <v>6133.2</v>
      </c>
      <c r="AJ18" s="141">
        <f t="shared" si="7"/>
        <v>4303.2</v>
      </c>
      <c r="AK18" s="141">
        <f t="shared" si="8"/>
        <v>6398.4</v>
      </c>
      <c r="AL18" s="141">
        <f t="shared" si="9"/>
        <v>4088.4</v>
      </c>
      <c r="AM18" s="141">
        <f t="shared" si="10"/>
        <v>4873.2</v>
      </c>
      <c r="AN18" s="141">
        <f t="shared" si="11"/>
        <v>3850.8</v>
      </c>
      <c r="AO18" s="141">
        <f t="shared" si="12"/>
        <v>4414.8</v>
      </c>
      <c r="AP18" s="81">
        <f t="shared" si="13"/>
        <v>4375.333333333333</v>
      </c>
      <c r="AQ18" s="100"/>
    </row>
    <row r="19" spans="1:43" ht="20.25" x14ac:dyDescent="0.3">
      <c r="A19" s="77">
        <v>1017</v>
      </c>
      <c r="B19" s="111" t="s">
        <v>327</v>
      </c>
      <c r="C19" s="136">
        <v>30</v>
      </c>
      <c r="D19" s="145">
        <v>28</v>
      </c>
      <c r="E19" s="146">
        <v>30</v>
      </c>
      <c r="F19" s="146">
        <v>0</v>
      </c>
      <c r="G19" s="145">
        <v>0</v>
      </c>
      <c r="H19" s="145">
        <v>0</v>
      </c>
      <c r="I19" s="145">
        <v>0</v>
      </c>
      <c r="J19" s="145">
        <v>0</v>
      </c>
      <c r="K19" s="147">
        <v>0</v>
      </c>
      <c r="L19" s="147">
        <v>0</v>
      </c>
      <c r="M19" s="147">
        <v>0</v>
      </c>
      <c r="N19" s="146">
        <v>0</v>
      </c>
      <c r="O19" s="146">
        <v>0</v>
      </c>
      <c r="P19" s="87"/>
      <c r="Q19" s="97">
        <v>0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141">
        <f t="shared" si="1"/>
        <v>36</v>
      </c>
      <c r="AE19" s="141">
        <f t="shared" si="2"/>
        <v>33.6</v>
      </c>
      <c r="AF19" s="141">
        <f t="shared" si="3"/>
        <v>36</v>
      </c>
      <c r="AG19" s="141">
        <f t="shared" si="4"/>
        <v>0</v>
      </c>
      <c r="AH19" s="141">
        <f t="shared" si="5"/>
        <v>0</v>
      </c>
      <c r="AI19" s="141">
        <f t="shared" si="6"/>
        <v>0</v>
      </c>
      <c r="AJ19" s="141">
        <f t="shared" si="7"/>
        <v>0</v>
      </c>
      <c r="AK19" s="141">
        <f t="shared" si="8"/>
        <v>0</v>
      </c>
      <c r="AL19" s="141">
        <f t="shared" si="9"/>
        <v>0</v>
      </c>
      <c r="AM19" s="141">
        <f t="shared" si="10"/>
        <v>0</v>
      </c>
      <c r="AN19" s="141">
        <f t="shared" si="11"/>
        <v>0</v>
      </c>
      <c r="AO19" s="141">
        <f t="shared" si="12"/>
        <v>0</v>
      </c>
      <c r="AP19" s="81">
        <f t="shared" si="13"/>
        <v>4.833333333333333</v>
      </c>
      <c r="AQ19" s="100"/>
    </row>
    <row r="20" spans="1:43" s="89" customFormat="1" ht="20.25" x14ac:dyDescent="0.3">
      <c r="A20" s="77">
        <v>1018</v>
      </c>
      <c r="B20" s="111" t="s">
        <v>16</v>
      </c>
      <c r="C20" s="136">
        <v>210</v>
      </c>
      <c r="D20" s="145">
        <v>180</v>
      </c>
      <c r="E20" s="145">
        <v>371</v>
      </c>
      <c r="F20" s="145">
        <v>0</v>
      </c>
      <c r="G20" s="145">
        <v>300</v>
      </c>
      <c r="H20" s="145">
        <v>50</v>
      </c>
      <c r="I20" s="145">
        <v>202</v>
      </c>
      <c r="J20" s="145">
        <v>125</v>
      </c>
      <c r="K20" s="147">
        <v>266</v>
      </c>
      <c r="L20" s="147">
        <v>275</v>
      </c>
      <c r="M20" s="147">
        <v>382</v>
      </c>
      <c r="N20" s="147">
        <v>247</v>
      </c>
      <c r="O20" s="147">
        <v>75</v>
      </c>
      <c r="P20" s="87">
        <v>150</v>
      </c>
      <c r="Q20" s="97">
        <v>175</v>
      </c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141">
        <f t="shared" si="1"/>
        <v>252</v>
      </c>
      <c r="AE20" s="141">
        <f t="shared" si="2"/>
        <v>216</v>
      </c>
      <c r="AF20" s="141">
        <f t="shared" si="3"/>
        <v>445.2</v>
      </c>
      <c r="AG20" s="141">
        <f t="shared" si="4"/>
        <v>0</v>
      </c>
      <c r="AH20" s="141">
        <f t="shared" si="5"/>
        <v>360</v>
      </c>
      <c r="AI20" s="141">
        <f t="shared" si="6"/>
        <v>60</v>
      </c>
      <c r="AJ20" s="141">
        <f t="shared" si="7"/>
        <v>242.4</v>
      </c>
      <c r="AK20" s="141">
        <f t="shared" si="8"/>
        <v>150</v>
      </c>
      <c r="AL20" s="141">
        <f t="shared" si="9"/>
        <v>319.2</v>
      </c>
      <c r="AM20" s="141">
        <f t="shared" si="10"/>
        <v>330</v>
      </c>
      <c r="AN20" s="141">
        <f t="shared" si="11"/>
        <v>458.4</v>
      </c>
      <c r="AO20" s="141">
        <f t="shared" si="12"/>
        <v>296.39999999999998</v>
      </c>
      <c r="AP20" s="81">
        <f t="shared" si="13"/>
        <v>206.08333333333334</v>
      </c>
      <c r="AQ20" s="134"/>
    </row>
    <row r="21" spans="1:43" s="89" customFormat="1" ht="20.25" x14ac:dyDescent="0.3">
      <c r="A21" s="77">
        <v>1019</v>
      </c>
      <c r="B21" s="111" t="s">
        <v>326</v>
      </c>
      <c r="C21" s="136">
        <v>1098</v>
      </c>
      <c r="D21" s="145">
        <v>4400</v>
      </c>
      <c r="E21" s="145">
        <v>650</v>
      </c>
      <c r="F21" s="145">
        <v>1275</v>
      </c>
      <c r="G21" s="145">
        <v>125</v>
      </c>
      <c r="H21" s="145">
        <v>0</v>
      </c>
      <c r="I21" s="145">
        <v>1350</v>
      </c>
      <c r="J21" s="145">
        <v>2550</v>
      </c>
      <c r="K21" s="147">
        <v>2000</v>
      </c>
      <c r="L21" s="147">
        <v>3000</v>
      </c>
      <c r="M21" s="147">
        <v>1400</v>
      </c>
      <c r="N21" s="146">
        <v>700</v>
      </c>
      <c r="O21" s="146">
        <v>0</v>
      </c>
      <c r="P21" s="87">
        <v>1200</v>
      </c>
      <c r="Q21" s="97">
        <v>1475</v>
      </c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141">
        <f t="shared" si="1"/>
        <v>1317.6</v>
      </c>
      <c r="AE21" s="141">
        <f t="shared" si="2"/>
        <v>5280</v>
      </c>
      <c r="AF21" s="141">
        <f t="shared" si="3"/>
        <v>780</v>
      </c>
      <c r="AG21" s="141">
        <f t="shared" si="4"/>
        <v>1530</v>
      </c>
      <c r="AH21" s="141">
        <f t="shared" si="5"/>
        <v>150</v>
      </c>
      <c r="AI21" s="141">
        <f t="shared" si="6"/>
        <v>0</v>
      </c>
      <c r="AJ21" s="141">
        <f t="shared" si="7"/>
        <v>1620</v>
      </c>
      <c r="AK21" s="141">
        <f t="shared" si="8"/>
        <v>3060</v>
      </c>
      <c r="AL21" s="141">
        <f t="shared" si="9"/>
        <v>2400</v>
      </c>
      <c r="AM21" s="141">
        <f t="shared" si="10"/>
        <v>3600</v>
      </c>
      <c r="AN21" s="141">
        <f t="shared" si="11"/>
        <v>1680</v>
      </c>
      <c r="AO21" s="141">
        <f t="shared" si="12"/>
        <v>840</v>
      </c>
      <c r="AP21" s="81">
        <f t="shared" si="13"/>
        <v>1454.1666666666667</v>
      </c>
      <c r="AQ21" s="134"/>
    </row>
    <row r="22" spans="1:43" s="89" customFormat="1" ht="20.25" x14ac:dyDescent="0.3">
      <c r="A22" s="77">
        <v>1020</v>
      </c>
      <c r="B22" s="111" t="s">
        <v>19</v>
      </c>
      <c r="C22" s="136">
        <v>1394</v>
      </c>
      <c r="D22" s="145">
        <v>0</v>
      </c>
      <c r="E22" s="146">
        <v>0</v>
      </c>
      <c r="F22" s="146">
        <v>1393</v>
      </c>
      <c r="G22" s="145">
        <v>0</v>
      </c>
      <c r="H22" s="145">
        <v>1395</v>
      </c>
      <c r="I22" s="145">
        <v>696</v>
      </c>
      <c r="J22" s="145">
        <v>1500</v>
      </c>
      <c r="K22" s="147">
        <v>400</v>
      </c>
      <c r="L22" s="147">
        <v>2976</v>
      </c>
      <c r="M22" s="147">
        <v>0</v>
      </c>
      <c r="N22" s="147">
        <v>0</v>
      </c>
      <c r="O22" s="147">
        <v>0</v>
      </c>
      <c r="P22" s="87"/>
      <c r="Q22" s="97">
        <v>900</v>
      </c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141">
        <f t="shared" si="1"/>
        <v>1672.8</v>
      </c>
      <c r="AE22" s="141">
        <f t="shared" si="2"/>
        <v>0</v>
      </c>
      <c r="AF22" s="141">
        <f t="shared" si="3"/>
        <v>0</v>
      </c>
      <c r="AG22" s="141">
        <f t="shared" si="4"/>
        <v>1671.6</v>
      </c>
      <c r="AH22" s="141">
        <f t="shared" si="5"/>
        <v>0</v>
      </c>
      <c r="AI22" s="141">
        <f t="shared" si="6"/>
        <v>1674</v>
      </c>
      <c r="AJ22" s="141">
        <f t="shared" si="7"/>
        <v>835.2</v>
      </c>
      <c r="AK22" s="141">
        <f t="shared" si="8"/>
        <v>1800</v>
      </c>
      <c r="AL22" s="141">
        <f t="shared" si="9"/>
        <v>480</v>
      </c>
      <c r="AM22" s="141">
        <f t="shared" si="10"/>
        <v>3571.2</v>
      </c>
      <c r="AN22" s="141">
        <f t="shared" si="11"/>
        <v>0</v>
      </c>
      <c r="AO22" s="141">
        <f t="shared" si="12"/>
        <v>0</v>
      </c>
      <c r="AP22" s="81">
        <f t="shared" si="13"/>
        <v>696.66666666666663</v>
      </c>
      <c r="AQ22" s="134"/>
    </row>
    <row r="23" spans="1:43" ht="20.25" x14ac:dyDescent="0.3">
      <c r="A23" s="77">
        <v>1021</v>
      </c>
      <c r="B23" s="114" t="s">
        <v>22</v>
      </c>
      <c r="C23" s="136">
        <v>989</v>
      </c>
      <c r="D23" s="145">
        <v>1147</v>
      </c>
      <c r="E23" s="145">
        <v>1193</v>
      </c>
      <c r="F23" s="145">
        <v>835</v>
      </c>
      <c r="G23" s="145">
        <v>350</v>
      </c>
      <c r="H23" s="145">
        <v>250</v>
      </c>
      <c r="I23" s="145">
        <v>15</v>
      </c>
      <c r="J23" s="145">
        <v>220</v>
      </c>
      <c r="K23" s="147">
        <v>200</v>
      </c>
      <c r="L23" s="147">
        <v>0</v>
      </c>
      <c r="M23" s="147">
        <v>0</v>
      </c>
      <c r="N23" s="147"/>
      <c r="O23" s="147"/>
      <c r="P23" s="87"/>
      <c r="Q23" s="97">
        <v>0</v>
      </c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141">
        <f t="shared" si="1"/>
        <v>1186.8</v>
      </c>
      <c r="AE23" s="141">
        <f t="shared" si="2"/>
        <v>1376.4</v>
      </c>
      <c r="AF23" s="141">
        <f t="shared" si="3"/>
        <v>1431.6</v>
      </c>
      <c r="AG23" s="141">
        <f t="shared" si="4"/>
        <v>1002</v>
      </c>
      <c r="AH23" s="141">
        <f t="shared" si="5"/>
        <v>420</v>
      </c>
      <c r="AI23" s="141">
        <f t="shared" si="6"/>
        <v>300</v>
      </c>
      <c r="AJ23" s="141">
        <f t="shared" si="7"/>
        <v>18</v>
      </c>
      <c r="AK23" s="141">
        <f t="shared" si="8"/>
        <v>264</v>
      </c>
      <c r="AL23" s="141">
        <f t="shared" si="9"/>
        <v>240</v>
      </c>
      <c r="AM23" s="141">
        <f t="shared" si="10"/>
        <v>0</v>
      </c>
      <c r="AN23" s="141">
        <f t="shared" si="11"/>
        <v>0</v>
      </c>
      <c r="AO23" s="141">
        <f t="shared" si="12"/>
        <v>0</v>
      </c>
      <c r="AP23" s="81">
        <f t="shared" si="13"/>
        <v>421</v>
      </c>
      <c r="AQ23" s="100"/>
    </row>
    <row r="24" spans="1:43" ht="20.25" x14ac:dyDescent="0.3">
      <c r="A24" s="77">
        <v>1022</v>
      </c>
      <c r="B24" s="114" t="s">
        <v>23</v>
      </c>
      <c r="C24" s="136">
        <v>0</v>
      </c>
      <c r="D24" s="145">
        <v>15</v>
      </c>
      <c r="E24" s="145">
        <v>30</v>
      </c>
      <c r="F24" s="145">
        <v>15</v>
      </c>
      <c r="G24" s="145">
        <v>7</v>
      </c>
      <c r="H24" s="145">
        <v>0</v>
      </c>
      <c r="I24" s="145">
        <v>0</v>
      </c>
      <c r="J24" s="145">
        <v>0</v>
      </c>
      <c r="K24" s="147">
        <v>0</v>
      </c>
      <c r="L24" s="147">
        <v>0</v>
      </c>
      <c r="M24" s="147">
        <v>0</v>
      </c>
      <c r="N24" s="147"/>
      <c r="O24" s="147"/>
      <c r="P24" s="87"/>
      <c r="Q24" s="97">
        <v>0</v>
      </c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141">
        <f t="shared" ref="AD24:AD87" si="14">+(C24*20%)+C24</f>
        <v>0</v>
      </c>
      <c r="AE24" s="141">
        <f t="shared" ref="AE24:AE87" si="15">+(D24*20%)+D24</f>
        <v>18</v>
      </c>
      <c r="AF24" s="141">
        <f t="shared" ref="AF24:AF87" si="16">+(E24*20%)+E24</f>
        <v>36</v>
      </c>
      <c r="AG24" s="141">
        <f t="shared" ref="AG24:AG87" si="17">+(F24*20%)+F24</f>
        <v>18</v>
      </c>
      <c r="AH24" s="141">
        <f t="shared" ref="AH24:AH87" si="18">+(G24*20%)+G24</f>
        <v>8.4</v>
      </c>
      <c r="AI24" s="141">
        <f t="shared" ref="AI24:AI87" si="19">+(H24*20%)+H24</f>
        <v>0</v>
      </c>
      <c r="AJ24" s="141">
        <f t="shared" ref="AJ24:AJ87" si="20">+(I24*20%)+I24</f>
        <v>0</v>
      </c>
      <c r="AK24" s="141">
        <f t="shared" ref="AK24:AK87" si="21">+(J24*20%)+J24</f>
        <v>0</v>
      </c>
      <c r="AL24" s="141">
        <f t="shared" ref="AL24:AL87" si="22">+(K24*20%)+K24</f>
        <v>0</v>
      </c>
      <c r="AM24" s="141">
        <f t="shared" ref="AM24:AM87" si="23">+(L24*20%)+L24</f>
        <v>0</v>
      </c>
      <c r="AN24" s="141">
        <f t="shared" ref="AN24:AN87" si="24">+(M24*20%)+M24</f>
        <v>0</v>
      </c>
      <c r="AO24" s="141">
        <f t="shared" ref="AO24:AO87" si="25">+(N24*20%)+N24</f>
        <v>0</v>
      </c>
      <c r="AP24" s="81">
        <f t="shared" si="13"/>
        <v>6.7</v>
      </c>
      <c r="AQ24" s="100"/>
    </row>
    <row r="25" spans="1:43" ht="20.25" x14ac:dyDescent="0.3">
      <c r="A25" s="77">
        <v>1023</v>
      </c>
      <c r="B25" s="114" t="s">
        <v>24</v>
      </c>
      <c r="C25" s="136">
        <v>6200</v>
      </c>
      <c r="D25" s="145">
        <v>4000</v>
      </c>
      <c r="E25" s="145">
        <v>3760</v>
      </c>
      <c r="F25" s="145">
        <v>2640</v>
      </c>
      <c r="G25" s="145">
        <v>950</v>
      </c>
      <c r="H25" s="145">
        <v>800</v>
      </c>
      <c r="I25" s="145">
        <v>0</v>
      </c>
      <c r="J25" s="145">
        <v>900</v>
      </c>
      <c r="K25" s="147">
        <v>800</v>
      </c>
      <c r="L25" s="147">
        <v>0</v>
      </c>
      <c r="M25" s="147">
        <v>150</v>
      </c>
      <c r="N25" s="148"/>
      <c r="O25" s="147"/>
      <c r="P25" s="87"/>
      <c r="Q25" s="97">
        <v>0</v>
      </c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141">
        <f t="shared" si="14"/>
        <v>7440</v>
      </c>
      <c r="AE25" s="141">
        <f t="shared" si="15"/>
        <v>4800</v>
      </c>
      <c r="AF25" s="141">
        <f t="shared" si="16"/>
        <v>4512</v>
      </c>
      <c r="AG25" s="141">
        <f t="shared" si="17"/>
        <v>3168</v>
      </c>
      <c r="AH25" s="141">
        <f t="shared" si="18"/>
        <v>1140</v>
      </c>
      <c r="AI25" s="141">
        <f t="shared" si="19"/>
        <v>960</v>
      </c>
      <c r="AJ25" s="141">
        <f t="shared" si="20"/>
        <v>0</v>
      </c>
      <c r="AK25" s="141">
        <f t="shared" si="21"/>
        <v>1080</v>
      </c>
      <c r="AL25" s="141">
        <f t="shared" si="22"/>
        <v>960</v>
      </c>
      <c r="AM25" s="141">
        <f t="shared" si="23"/>
        <v>0</v>
      </c>
      <c r="AN25" s="141">
        <f t="shared" si="24"/>
        <v>180</v>
      </c>
      <c r="AO25" s="141">
        <f t="shared" si="25"/>
        <v>0</v>
      </c>
      <c r="AP25" s="81">
        <f t="shared" si="13"/>
        <v>1400</v>
      </c>
      <c r="AQ25" s="100"/>
    </row>
    <row r="26" spans="1:43" ht="20.25" x14ac:dyDescent="0.3">
      <c r="A26" s="77">
        <v>1024</v>
      </c>
      <c r="B26" s="111" t="s">
        <v>25</v>
      </c>
      <c r="C26" s="136">
        <v>4</v>
      </c>
      <c r="D26" s="145">
        <v>13</v>
      </c>
      <c r="E26" s="146">
        <v>4</v>
      </c>
      <c r="F26" s="146">
        <v>4</v>
      </c>
      <c r="G26" s="145">
        <v>3</v>
      </c>
      <c r="H26" s="145">
        <v>4</v>
      </c>
      <c r="I26" s="145">
        <v>4</v>
      </c>
      <c r="J26" s="145">
        <v>5</v>
      </c>
      <c r="K26" s="147">
        <v>7</v>
      </c>
      <c r="L26" s="147">
        <v>7</v>
      </c>
      <c r="M26" s="147">
        <v>7</v>
      </c>
      <c r="N26" s="148">
        <v>8</v>
      </c>
      <c r="O26" s="147">
        <v>8</v>
      </c>
      <c r="P26" s="87">
        <v>6</v>
      </c>
      <c r="Q26" s="97">
        <v>8</v>
      </c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141">
        <f t="shared" si="14"/>
        <v>4.8</v>
      </c>
      <c r="AE26" s="141">
        <f t="shared" si="15"/>
        <v>15.6</v>
      </c>
      <c r="AF26" s="141">
        <f t="shared" si="16"/>
        <v>4.8</v>
      </c>
      <c r="AG26" s="141">
        <f t="shared" si="17"/>
        <v>4.8</v>
      </c>
      <c r="AH26" s="141">
        <f t="shared" si="18"/>
        <v>3.6</v>
      </c>
      <c r="AI26" s="141">
        <f t="shared" si="19"/>
        <v>4.8</v>
      </c>
      <c r="AJ26" s="141">
        <f t="shared" si="20"/>
        <v>4.8</v>
      </c>
      <c r="AK26" s="141">
        <f t="shared" si="21"/>
        <v>6</v>
      </c>
      <c r="AL26" s="141">
        <f t="shared" si="22"/>
        <v>8.4</v>
      </c>
      <c r="AM26" s="141">
        <f t="shared" si="23"/>
        <v>8.4</v>
      </c>
      <c r="AN26" s="141">
        <f t="shared" si="24"/>
        <v>8.4</v>
      </c>
      <c r="AO26" s="141">
        <f t="shared" si="25"/>
        <v>9.6</v>
      </c>
      <c r="AP26" s="81">
        <f t="shared" si="13"/>
        <v>6.166666666666667</v>
      </c>
      <c r="AQ26" s="100"/>
    </row>
    <row r="27" spans="1:43" ht="20.25" x14ac:dyDescent="0.3">
      <c r="A27" s="77">
        <v>1025</v>
      </c>
      <c r="B27" s="111" t="s">
        <v>26</v>
      </c>
      <c r="C27" s="136">
        <v>170</v>
      </c>
      <c r="D27" s="145">
        <v>80</v>
      </c>
      <c r="E27" s="146">
        <v>30</v>
      </c>
      <c r="F27" s="146">
        <v>78</v>
      </c>
      <c r="G27" s="145">
        <v>66</v>
      </c>
      <c r="H27" s="145">
        <v>60</v>
      </c>
      <c r="I27" s="145">
        <v>84</v>
      </c>
      <c r="J27" s="145">
        <v>66</v>
      </c>
      <c r="K27" s="147">
        <v>74</v>
      </c>
      <c r="L27" s="147">
        <v>62</v>
      </c>
      <c r="M27" s="147">
        <v>80</v>
      </c>
      <c r="N27" s="148">
        <v>81</v>
      </c>
      <c r="O27" s="147">
        <v>39</v>
      </c>
      <c r="P27" s="87">
        <v>94</v>
      </c>
      <c r="Q27" s="97">
        <v>78</v>
      </c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141">
        <f t="shared" si="14"/>
        <v>204</v>
      </c>
      <c r="AE27" s="141">
        <f t="shared" si="15"/>
        <v>96</v>
      </c>
      <c r="AF27" s="141">
        <f t="shared" si="16"/>
        <v>36</v>
      </c>
      <c r="AG27" s="141">
        <f t="shared" si="17"/>
        <v>93.6</v>
      </c>
      <c r="AH27" s="141">
        <f t="shared" si="18"/>
        <v>79.2</v>
      </c>
      <c r="AI27" s="141">
        <f t="shared" si="19"/>
        <v>72</v>
      </c>
      <c r="AJ27" s="141">
        <f t="shared" si="20"/>
        <v>100.8</v>
      </c>
      <c r="AK27" s="141">
        <f t="shared" si="21"/>
        <v>79.2</v>
      </c>
      <c r="AL27" s="141">
        <f t="shared" si="22"/>
        <v>88.8</v>
      </c>
      <c r="AM27" s="141">
        <f t="shared" si="23"/>
        <v>74.400000000000006</v>
      </c>
      <c r="AN27" s="141">
        <f t="shared" si="24"/>
        <v>96</v>
      </c>
      <c r="AO27" s="141">
        <f t="shared" si="25"/>
        <v>97.2</v>
      </c>
      <c r="AP27" s="81">
        <f t="shared" si="13"/>
        <v>66.666666666666671</v>
      </c>
      <c r="AQ27" s="100"/>
    </row>
    <row r="28" spans="1:43" ht="20.25" x14ac:dyDescent="0.3">
      <c r="A28" s="77">
        <v>1026</v>
      </c>
      <c r="B28" s="111" t="s">
        <v>27</v>
      </c>
      <c r="C28" s="136">
        <v>140</v>
      </c>
      <c r="D28" s="145">
        <v>160</v>
      </c>
      <c r="E28" s="146">
        <v>110</v>
      </c>
      <c r="F28" s="146">
        <v>100</v>
      </c>
      <c r="G28" s="145">
        <v>130</v>
      </c>
      <c r="H28" s="145">
        <v>130</v>
      </c>
      <c r="I28" s="145">
        <v>90</v>
      </c>
      <c r="J28" s="145">
        <v>190</v>
      </c>
      <c r="K28" s="147">
        <v>60</v>
      </c>
      <c r="L28" s="147">
        <v>120</v>
      </c>
      <c r="M28" s="147">
        <v>80</v>
      </c>
      <c r="N28" s="148">
        <v>23</v>
      </c>
      <c r="O28" s="147">
        <v>247</v>
      </c>
      <c r="P28" s="87">
        <v>163</v>
      </c>
      <c r="Q28" s="97">
        <v>280</v>
      </c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141">
        <f t="shared" si="14"/>
        <v>168</v>
      </c>
      <c r="AE28" s="141">
        <f t="shared" si="15"/>
        <v>192</v>
      </c>
      <c r="AF28" s="141">
        <f t="shared" si="16"/>
        <v>132</v>
      </c>
      <c r="AG28" s="141">
        <f t="shared" si="17"/>
        <v>120</v>
      </c>
      <c r="AH28" s="141">
        <f t="shared" si="18"/>
        <v>156</v>
      </c>
      <c r="AI28" s="141">
        <f t="shared" si="19"/>
        <v>156</v>
      </c>
      <c r="AJ28" s="141">
        <f t="shared" si="20"/>
        <v>108</v>
      </c>
      <c r="AK28" s="141">
        <f t="shared" si="21"/>
        <v>228</v>
      </c>
      <c r="AL28" s="141">
        <f t="shared" si="22"/>
        <v>72</v>
      </c>
      <c r="AM28" s="141">
        <f t="shared" si="23"/>
        <v>144</v>
      </c>
      <c r="AN28" s="141">
        <f t="shared" si="24"/>
        <v>96</v>
      </c>
      <c r="AO28" s="141">
        <f t="shared" si="25"/>
        <v>27.6</v>
      </c>
      <c r="AP28" s="81">
        <f t="shared" si="13"/>
        <v>120</v>
      </c>
      <c r="AQ28" s="100"/>
    </row>
    <row r="29" spans="1:43" ht="20.25" x14ac:dyDescent="0.3">
      <c r="A29" s="77">
        <v>1027</v>
      </c>
      <c r="B29" s="111" t="s">
        <v>57</v>
      </c>
      <c r="C29" s="136">
        <v>0</v>
      </c>
      <c r="D29" s="145">
        <v>0</v>
      </c>
      <c r="E29" s="146">
        <v>0</v>
      </c>
      <c r="F29" s="146">
        <v>0</v>
      </c>
      <c r="G29" s="145">
        <v>0</v>
      </c>
      <c r="H29" s="145">
        <v>0</v>
      </c>
      <c r="I29" s="145">
        <v>0</v>
      </c>
      <c r="J29" s="145">
        <v>150</v>
      </c>
      <c r="K29" s="147">
        <v>0</v>
      </c>
      <c r="L29" s="147">
        <v>0</v>
      </c>
      <c r="M29" s="147">
        <v>10</v>
      </c>
      <c r="N29" s="148">
        <v>0</v>
      </c>
      <c r="O29" s="147">
        <v>0</v>
      </c>
      <c r="P29" s="8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141">
        <f t="shared" si="14"/>
        <v>0</v>
      </c>
      <c r="AE29" s="141">
        <f t="shared" si="15"/>
        <v>0</v>
      </c>
      <c r="AF29" s="141">
        <f t="shared" si="16"/>
        <v>0</v>
      </c>
      <c r="AG29" s="141">
        <f t="shared" si="17"/>
        <v>0</v>
      </c>
      <c r="AH29" s="141">
        <f t="shared" si="18"/>
        <v>0</v>
      </c>
      <c r="AI29" s="141">
        <f t="shared" si="19"/>
        <v>0</v>
      </c>
      <c r="AJ29" s="141">
        <f t="shared" si="20"/>
        <v>0</v>
      </c>
      <c r="AK29" s="141">
        <f t="shared" si="21"/>
        <v>180</v>
      </c>
      <c r="AL29" s="141">
        <f t="shared" si="22"/>
        <v>0</v>
      </c>
      <c r="AM29" s="141">
        <f t="shared" si="23"/>
        <v>0</v>
      </c>
      <c r="AN29" s="141">
        <f t="shared" si="24"/>
        <v>12</v>
      </c>
      <c r="AO29" s="141">
        <f t="shared" si="25"/>
        <v>0</v>
      </c>
      <c r="AP29" s="81">
        <f t="shared" si="13"/>
        <v>13.333333333333334</v>
      </c>
      <c r="AQ29" s="100"/>
    </row>
    <row r="30" spans="1:43" ht="20.25" x14ac:dyDescent="0.3">
      <c r="A30" s="77">
        <v>1028</v>
      </c>
      <c r="B30" s="111" t="s">
        <v>240</v>
      </c>
      <c r="C30" s="136">
        <v>200</v>
      </c>
      <c r="D30" s="145">
        <v>100</v>
      </c>
      <c r="E30" s="146">
        <v>70</v>
      </c>
      <c r="F30" s="146">
        <v>30</v>
      </c>
      <c r="G30" s="145">
        <v>0</v>
      </c>
      <c r="H30" s="145">
        <v>120</v>
      </c>
      <c r="I30" s="145">
        <v>180</v>
      </c>
      <c r="J30" s="145">
        <v>0</v>
      </c>
      <c r="K30" s="147">
        <v>140</v>
      </c>
      <c r="L30" s="147">
        <v>0</v>
      </c>
      <c r="M30" s="147">
        <v>210</v>
      </c>
      <c r="N30" s="148">
        <v>200</v>
      </c>
      <c r="O30" s="147">
        <v>190</v>
      </c>
      <c r="P30" s="87">
        <v>160</v>
      </c>
      <c r="Q30" s="97">
        <v>310</v>
      </c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141">
        <f t="shared" si="14"/>
        <v>240</v>
      </c>
      <c r="AE30" s="141">
        <f t="shared" si="15"/>
        <v>120</v>
      </c>
      <c r="AF30" s="141">
        <f t="shared" si="16"/>
        <v>84</v>
      </c>
      <c r="AG30" s="141">
        <f t="shared" si="17"/>
        <v>36</v>
      </c>
      <c r="AH30" s="141">
        <f t="shared" si="18"/>
        <v>0</v>
      </c>
      <c r="AI30" s="141">
        <f t="shared" si="19"/>
        <v>144</v>
      </c>
      <c r="AJ30" s="141">
        <f t="shared" si="20"/>
        <v>216</v>
      </c>
      <c r="AK30" s="141">
        <f t="shared" si="21"/>
        <v>0</v>
      </c>
      <c r="AL30" s="141">
        <f t="shared" si="22"/>
        <v>168</v>
      </c>
      <c r="AM30" s="141">
        <f t="shared" si="23"/>
        <v>0</v>
      </c>
      <c r="AN30" s="141">
        <f t="shared" si="24"/>
        <v>252</v>
      </c>
      <c r="AO30" s="141">
        <f t="shared" si="25"/>
        <v>240</v>
      </c>
      <c r="AP30" s="81">
        <f t="shared" si="13"/>
        <v>103.33333333333333</v>
      </c>
      <c r="AQ30" s="100"/>
    </row>
    <row r="31" spans="1:43" ht="20.25" x14ac:dyDescent="0.3">
      <c r="A31" s="77">
        <v>1029</v>
      </c>
      <c r="B31" s="111" t="s">
        <v>28</v>
      </c>
      <c r="C31" s="136">
        <v>0</v>
      </c>
      <c r="D31" s="145">
        <v>6</v>
      </c>
      <c r="E31" s="146">
        <v>0</v>
      </c>
      <c r="F31" s="146">
        <v>1</v>
      </c>
      <c r="G31" s="145">
        <v>0</v>
      </c>
      <c r="H31" s="145">
        <v>0</v>
      </c>
      <c r="I31" s="145">
        <v>0</v>
      </c>
      <c r="J31" s="145">
        <v>0</v>
      </c>
      <c r="K31" s="147">
        <v>0</v>
      </c>
      <c r="L31" s="147">
        <v>0</v>
      </c>
      <c r="M31" s="147">
        <v>0</v>
      </c>
      <c r="N31" s="148">
        <v>5</v>
      </c>
      <c r="O31" s="147">
        <v>0</v>
      </c>
      <c r="P31" s="8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141">
        <f t="shared" si="14"/>
        <v>0</v>
      </c>
      <c r="AE31" s="141">
        <f t="shared" si="15"/>
        <v>7.2</v>
      </c>
      <c r="AF31" s="141">
        <f t="shared" si="16"/>
        <v>0</v>
      </c>
      <c r="AG31" s="141">
        <f t="shared" si="17"/>
        <v>1.2</v>
      </c>
      <c r="AH31" s="141">
        <f t="shared" si="18"/>
        <v>0</v>
      </c>
      <c r="AI31" s="141">
        <f t="shared" si="19"/>
        <v>0</v>
      </c>
      <c r="AJ31" s="141">
        <f t="shared" si="20"/>
        <v>0</v>
      </c>
      <c r="AK31" s="141">
        <f t="shared" si="21"/>
        <v>0</v>
      </c>
      <c r="AL31" s="141">
        <f t="shared" si="22"/>
        <v>0</v>
      </c>
      <c r="AM31" s="141">
        <f t="shared" si="23"/>
        <v>0</v>
      </c>
      <c r="AN31" s="141">
        <f t="shared" si="24"/>
        <v>0</v>
      </c>
      <c r="AO31" s="141">
        <f t="shared" si="25"/>
        <v>6</v>
      </c>
      <c r="AP31" s="81">
        <f t="shared" si="13"/>
        <v>1</v>
      </c>
      <c r="AQ31" s="100"/>
    </row>
    <row r="32" spans="1:43" ht="20.25" x14ac:dyDescent="0.3">
      <c r="A32" s="77">
        <v>1030</v>
      </c>
      <c r="B32" s="111" t="s">
        <v>29</v>
      </c>
      <c r="C32" s="136">
        <v>250</v>
      </c>
      <c r="D32" s="145">
        <v>300</v>
      </c>
      <c r="E32" s="146">
        <v>386</v>
      </c>
      <c r="F32" s="146">
        <v>284</v>
      </c>
      <c r="G32" s="145">
        <v>55</v>
      </c>
      <c r="H32" s="145">
        <v>0</v>
      </c>
      <c r="I32" s="145">
        <v>0</v>
      </c>
      <c r="J32" s="145">
        <v>0</v>
      </c>
      <c r="K32" s="147">
        <v>0</v>
      </c>
      <c r="L32" s="147">
        <v>0</v>
      </c>
      <c r="M32" s="147">
        <v>0</v>
      </c>
      <c r="N32" s="148">
        <v>0</v>
      </c>
      <c r="O32" s="147">
        <v>0</v>
      </c>
      <c r="P32" s="87">
        <v>3</v>
      </c>
      <c r="Q32" s="97">
        <v>340</v>
      </c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141">
        <f t="shared" si="14"/>
        <v>300</v>
      </c>
      <c r="AE32" s="141">
        <f t="shared" si="15"/>
        <v>360</v>
      </c>
      <c r="AF32" s="141">
        <f t="shared" si="16"/>
        <v>463.2</v>
      </c>
      <c r="AG32" s="141">
        <f t="shared" si="17"/>
        <v>340.8</v>
      </c>
      <c r="AH32" s="141">
        <f t="shared" si="18"/>
        <v>66</v>
      </c>
      <c r="AI32" s="141">
        <f t="shared" si="19"/>
        <v>0</v>
      </c>
      <c r="AJ32" s="141">
        <f t="shared" si="20"/>
        <v>0</v>
      </c>
      <c r="AK32" s="141">
        <f t="shared" si="21"/>
        <v>0</v>
      </c>
      <c r="AL32" s="141">
        <f t="shared" si="22"/>
        <v>0</v>
      </c>
      <c r="AM32" s="141">
        <f t="shared" si="23"/>
        <v>0</v>
      </c>
      <c r="AN32" s="141">
        <f t="shared" si="24"/>
        <v>0</v>
      </c>
      <c r="AO32" s="141">
        <f t="shared" si="25"/>
        <v>0</v>
      </c>
      <c r="AP32" s="81">
        <f t="shared" si="13"/>
        <v>85.416666666666671</v>
      </c>
      <c r="AQ32" s="100"/>
    </row>
    <row r="33" spans="1:43" x14ac:dyDescent="0.2">
      <c r="A33" s="77">
        <v>1031</v>
      </c>
      <c r="B33" s="111" t="s">
        <v>30</v>
      </c>
      <c r="C33" s="136">
        <v>25</v>
      </c>
      <c r="D33" s="145">
        <v>31</v>
      </c>
      <c r="E33" s="146">
        <v>3</v>
      </c>
      <c r="F33" s="146">
        <v>3</v>
      </c>
      <c r="G33" s="145">
        <v>7</v>
      </c>
      <c r="H33" s="145">
        <v>9</v>
      </c>
      <c r="I33" s="145">
        <v>12</v>
      </c>
      <c r="J33" s="145">
        <v>12</v>
      </c>
      <c r="K33" s="147">
        <v>2</v>
      </c>
      <c r="L33" s="147">
        <v>16</v>
      </c>
      <c r="M33" s="147">
        <v>0</v>
      </c>
      <c r="N33" s="148">
        <v>12</v>
      </c>
      <c r="O33" s="147">
        <v>1</v>
      </c>
      <c r="P33" s="87"/>
      <c r="Q33" s="97">
        <v>3</v>
      </c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81">
        <f t="shared" si="14"/>
        <v>30</v>
      </c>
      <c r="AE33" s="81">
        <f t="shared" si="15"/>
        <v>37.200000000000003</v>
      </c>
      <c r="AF33" s="81">
        <f t="shared" si="16"/>
        <v>3.6</v>
      </c>
      <c r="AG33" s="81">
        <f t="shared" si="17"/>
        <v>3.6</v>
      </c>
      <c r="AH33" s="81">
        <f t="shared" si="18"/>
        <v>8.4</v>
      </c>
      <c r="AI33" s="81">
        <f t="shared" si="19"/>
        <v>10.8</v>
      </c>
      <c r="AJ33" s="81">
        <f t="shared" si="20"/>
        <v>14.4</v>
      </c>
      <c r="AK33" s="81">
        <f t="shared" si="21"/>
        <v>14.4</v>
      </c>
      <c r="AL33" s="81">
        <f t="shared" si="22"/>
        <v>2.4</v>
      </c>
      <c r="AM33" s="81">
        <f t="shared" si="23"/>
        <v>19.2</v>
      </c>
      <c r="AN33" s="81">
        <f t="shared" si="24"/>
        <v>0</v>
      </c>
      <c r="AO33" s="81">
        <f t="shared" si="25"/>
        <v>14.4</v>
      </c>
      <c r="AP33" s="81">
        <f t="shared" si="13"/>
        <v>9</v>
      </c>
      <c r="AQ33" s="100"/>
    </row>
    <row r="34" spans="1:43" x14ac:dyDescent="0.2">
      <c r="A34" s="77">
        <v>1032</v>
      </c>
      <c r="B34" s="111" t="s">
        <v>51</v>
      </c>
      <c r="C34" s="136">
        <v>0</v>
      </c>
      <c r="D34" s="145">
        <v>0</v>
      </c>
      <c r="E34" s="146">
        <v>4</v>
      </c>
      <c r="F34" s="146">
        <v>6</v>
      </c>
      <c r="G34" s="145">
        <v>0</v>
      </c>
      <c r="H34" s="145">
        <v>0</v>
      </c>
      <c r="I34" s="145">
        <v>0</v>
      </c>
      <c r="J34" s="145">
        <v>0</v>
      </c>
      <c r="K34" s="147">
        <v>0</v>
      </c>
      <c r="L34" s="147">
        <v>0</v>
      </c>
      <c r="M34" s="147">
        <v>0</v>
      </c>
      <c r="N34" s="148">
        <v>0</v>
      </c>
      <c r="O34" s="147">
        <v>0</v>
      </c>
      <c r="P34" s="8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81">
        <f t="shared" si="14"/>
        <v>0</v>
      </c>
      <c r="AE34" s="81">
        <f t="shared" si="15"/>
        <v>0</v>
      </c>
      <c r="AF34" s="81">
        <f t="shared" si="16"/>
        <v>4.8</v>
      </c>
      <c r="AG34" s="81">
        <f t="shared" si="17"/>
        <v>7.2</v>
      </c>
      <c r="AH34" s="81">
        <f t="shared" si="18"/>
        <v>0</v>
      </c>
      <c r="AI34" s="81">
        <f t="shared" si="19"/>
        <v>0</v>
      </c>
      <c r="AJ34" s="81">
        <f t="shared" si="20"/>
        <v>0</v>
      </c>
      <c r="AK34" s="81">
        <f t="shared" si="21"/>
        <v>0</v>
      </c>
      <c r="AL34" s="81">
        <f t="shared" si="22"/>
        <v>0</v>
      </c>
      <c r="AM34" s="81">
        <f t="shared" si="23"/>
        <v>0</v>
      </c>
      <c r="AN34" s="81">
        <f t="shared" si="24"/>
        <v>0</v>
      </c>
      <c r="AO34" s="81">
        <f t="shared" si="25"/>
        <v>0</v>
      </c>
      <c r="AP34" s="81">
        <f t="shared" si="13"/>
        <v>0.83333333333333337</v>
      </c>
      <c r="AQ34" s="100"/>
    </row>
    <row r="35" spans="1:43" x14ac:dyDescent="0.2">
      <c r="A35" s="77">
        <v>1033</v>
      </c>
      <c r="B35" s="111" t="s">
        <v>31</v>
      </c>
      <c r="C35" s="136">
        <v>0</v>
      </c>
      <c r="D35" s="145">
        <v>28</v>
      </c>
      <c r="E35" s="146">
        <v>0</v>
      </c>
      <c r="F35" s="146">
        <v>4</v>
      </c>
      <c r="G35" s="146">
        <v>0</v>
      </c>
      <c r="H35" s="146">
        <v>4</v>
      </c>
      <c r="I35" s="146">
        <v>0</v>
      </c>
      <c r="J35" s="146">
        <v>0</v>
      </c>
      <c r="K35" s="147">
        <v>0</v>
      </c>
      <c r="L35" s="147">
        <v>0</v>
      </c>
      <c r="M35" s="147">
        <v>0</v>
      </c>
      <c r="N35" s="148">
        <v>0</v>
      </c>
      <c r="O35" s="147">
        <v>0</v>
      </c>
      <c r="P35" s="8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81">
        <f t="shared" si="14"/>
        <v>0</v>
      </c>
      <c r="AE35" s="81">
        <f t="shared" si="15"/>
        <v>33.6</v>
      </c>
      <c r="AF35" s="81">
        <f t="shared" si="16"/>
        <v>0</v>
      </c>
      <c r="AG35" s="81">
        <f t="shared" si="17"/>
        <v>4.8</v>
      </c>
      <c r="AH35" s="81">
        <f t="shared" si="18"/>
        <v>0</v>
      </c>
      <c r="AI35" s="81">
        <f t="shared" si="19"/>
        <v>4.8</v>
      </c>
      <c r="AJ35" s="81">
        <f t="shared" si="20"/>
        <v>0</v>
      </c>
      <c r="AK35" s="81">
        <f t="shared" si="21"/>
        <v>0</v>
      </c>
      <c r="AL35" s="81">
        <f t="shared" si="22"/>
        <v>0</v>
      </c>
      <c r="AM35" s="81">
        <f t="shared" si="23"/>
        <v>0</v>
      </c>
      <c r="AN35" s="81">
        <f t="shared" si="24"/>
        <v>0</v>
      </c>
      <c r="AO35" s="81">
        <f t="shared" si="25"/>
        <v>0</v>
      </c>
      <c r="AP35" s="81">
        <f t="shared" si="13"/>
        <v>3</v>
      </c>
      <c r="AQ35" s="100"/>
    </row>
    <row r="36" spans="1:43" x14ac:dyDescent="0.2">
      <c r="A36" s="77">
        <v>1034</v>
      </c>
      <c r="B36" s="111" t="s">
        <v>243</v>
      </c>
      <c r="C36" s="136">
        <v>0</v>
      </c>
      <c r="D36" s="145">
        <v>0</v>
      </c>
      <c r="E36" s="146">
        <v>0</v>
      </c>
      <c r="F36" s="146">
        <v>0</v>
      </c>
      <c r="G36" s="145">
        <v>0</v>
      </c>
      <c r="H36" s="145">
        <v>0</v>
      </c>
      <c r="I36" s="145">
        <v>0</v>
      </c>
      <c r="J36" s="145">
        <v>0</v>
      </c>
      <c r="K36" s="147">
        <v>0</v>
      </c>
      <c r="L36" s="147">
        <v>0</v>
      </c>
      <c r="M36" s="147">
        <v>0</v>
      </c>
      <c r="N36" s="148">
        <v>0</v>
      </c>
      <c r="O36" s="147">
        <v>0</v>
      </c>
      <c r="P36" s="8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81">
        <f t="shared" si="14"/>
        <v>0</v>
      </c>
      <c r="AE36" s="81">
        <f t="shared" si="15"/>
        <v>0</v>
      </c>
      <c r="AF36" s="81">
        <f t="shared" si="16"/>
        <v>0</v>
      </c>
      <c r="AG36" s="81">
        <f t="shared" si="17"/>
        <v>0</v>
      </c>
      <c r="AH36" s="81">
        <f t="shared" si="18"/>
        <v>0</v>
      </c>
      <c r="AI36" s="81">
        <f t="shared" si="19"/>
        <v>0</v>
      </c>
      <c r="AJ36" s="81">
        <f t="shared" si="20"/>
        <v>0</v>
      </c>
      <c r="AK36" s="81">
        <f t="shared" si="21"/>
        <v>0</v>
      </c>
      <c r="AL36" s="81">
        <f t="shared" si="22"/>
        <v>0</v>
      </c>
      <c r="AM36" s="81">
        <f t="shared" si="23"/>
        <v>0</v>
      </c>
      <c r="AN36" s="81">
        <f t="shared" si="24"/>
        <v>0</v>
      </c>
      <c r="AO36" s="81">
        <f t="shared" si="25"/>
        <v>0</v>
      </c>
      <c r="AP36" s="81">
        <f t="shared" si="13"/>
        <v>0</v>
      </c>
      <c r="AQ36" s="100"/>
    </row>
    <row r="37" spans="1:43" x14ac:dyDescent="0.2">
      <c r="A37" s="77">
        <v>1035</v>
      </c>
      <c r="B37" s="111" t="s">
        <v>32</v>
      </c>
      <c r="C37" s="136">
        <v>4</v>
      </c>
      <c r="D37" s="145">
        <v>4</v>
      </c>
      <c r="E37" s="146">
        <v>8</v>
      </c>
      <c r="F37" s="146">
        <v>3</v>
      </c>
      <c r="G37" s="145">
        <v>9</v>
      </c>
      <c r="H37" s="145">
        <v>1</v>
      </c>
      <c r="I37" s="145">
        <v>15</v>
      </c>
      <c r="J37" s="145">
        <v>9</v>
      </c>
      <c r="K37" s="147">
        <v>6</v>
      </c>
      <c r="L37" s="147">
        <v>0</v>
      </c>
      <c r="M37" s="147">
        <v>0</v>
      </c>
      <c r="N37" s="148">
        <v>7</v>
      </c>
      <c r="O37" s="147">
        <v>10</v>
      </c>
      <c r="P37" s="87">
        <v>12</v>
      </c>
      <c r="Q37" s="97">
        <v>6</v>
      </c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81">
        <f t="shared" si="14"/>
        <v>4.8</v>
      </c>
      <c r="AE37" s="81">
        <f t="shared" si="15"/>
        <v>4.8</v>
      </c>
      <c r="AF37" s="81">
        <f t="shared" si="16"/>
        <v>9.6</v>
      </c>
      <c r="AG37" s="81">
        <f t="shared" si="17"/>
        <v>3.6</v>
      </c>
      <c r="AH37" s="81">
        <f t="shared" si="18"/>
        <v>10.8</v>
      </c>
      <c r="AI37" s="81">
        <f t="shared" si="19"/>
        <v>1.2</v>
      </c>
      <c r="AJ37" s="81">
        <f t="shared" si="20"/>
        <v>18</v>
      </c>
      <c r="AK37" s="81">
        <f t="shared" si="21"/>
        <v>10.8</v>
      </c>
      <c r="AL37" s="81">
        <f t="shared" si="22"/>
        <v>7.2</v>
      </c>
      <c r="AM37" s="81">
        <f t="shared" si="23"/>
        <v>0</v>
      </c>
      <c r="AN37" s="81">
        <f t="shared" si="24"/>
        <v>0</v>
      </c>
      <c r="AO37" s="81">
        <f t="shared" si="25"/>
        <v>8.4</v>
      </c>
      <c r="AP37" s="81">
        <f t="shared" si="13"/>
        <v>6</v>
      </c>
      <c r="AQ37" s="100"/>
    </row>
    <row r="38" spans="1:43" x14ac:dyDescent="0.2">
      <c r="A38" s="77">
        <v>1036</v>
      </c>
      <c r="B38" s="111" t="s">
        <v>250</v>
      </c>
      <c r="C38" s="136">
        <v>0</v>
      </c>
      <c r="D38" s="145">
        <v>0</v>
      </c>
      <c r="E38" s="146">
        <v>0</v>
      </c>
      <c r="F38" s="146">
        <v>0</v>
      </c>
      <c r="G38" s="145">
        <v>0</v>
      </c>
      <c r="H38" s="145">
        <v>0</v>
      </c>
      <c r="I38" s="145">
        <v>0</v>
      </c>
      <c r="J38" s="145">
        <v>0</v>
      </c>
      <c r="K38" s="147">
        <v>0</v>
      </c>
      <c r="L38" s="147">
        <v>0</v>
      </c>
      <c r="M38" s="147">
        <v>0</v>
      </c>
      <c r="N38" s="148">
        <v>0</v>
      </c>
      <c r="O38" s="147">
        <v>0</v>
      </c>
      <c r="P38" s="87">
        <v>6</v>
      </c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81">
        <f t="shared" si="14"/>
        <v>0</v>
      </c>
      <c r="AE38" s="81">
        <f t="shared" si="15"/>
        <v>0</v>
      </c>
      <c r="AF38" s="81">
        <f t="shared" si="16"/>
        <v>0</v>
      </c>
      <c r="AG38" s="81">
        <f t="shared" si="17"/>
        <v>0</v>
      </c>
      <c r="AH38" s="81">
        <f t="shared" si="18"/>
        <v>0</v>
      </c>
      <c r="AI38" s="81">
        <f t="shared" si="19"/>
        <v>0</v>
      </c>
      <c r="AJ38" s="81">
        <f t="shared" si="20"/>
        <v>0</v>
      </c>
      <c r="AK38" s="81">
        <f t="shared" si="21"/>
        <v>0</v>
      </c>
      <c r="AL38" s="81">
        <f t="shared" si="22"/>
        <v>0</v>
      </c>
      <c r="AM38" s="81">
        <f t="shared" si="23"/>
        <v>0</v>
      </c>
      <c r="AN38" s="81">
        <f t="shared" si="24"/>
        <v>0</v>
      </c>
      <c r="AO38" s="81">
        <f t="shared" si="25"/>
        <v>0</v>
      </c>
      <c r="AP38" s="81">
        <f t="shared" si="13"/>
        <v>0</v>
      </c>
      <c r="AQ38" s="100"/>
    </row>
    <row r="39" spans="1:43" x14ac:dyDescent="0.2">
      <c r="A39" s="77">
        <v>1037</v>
      </c>
      <c r="B39" s="111" t="s">
        <v>247</v>
      </c>
      <c r="C39" s="136">
        <v>0</v>
      </c>
      <c r="D39" s="145">
        <v>0</v>
      </c>
      <c r="E39" s="146">
        <v>0</v>
      </c>
      <c r="F39" s="146">
        <v>0</v>
      </c>
      <c r="G39" s="145">
        <v>0</v>
      </c>
      <c r="H39" s="145">
        <v>0</v>
      </c>
      <c r="I39" s="145">
        <v>0</v>
      </c>
      <c r="J39" s="145">
        <v>0</v>
      </c>
      <c r="K39" s="147">
        <v>0</v>
      </c>
      <c r="L39" s="147">
        <v>0</v>
      </c>
      <c r="M39" s="147">
        <v>0</v>
      </c>
      <c r="N39" s="148">
        <v>0</v>
      </c>
      <c r="O39" s="147">
        <v>0</v>
      </c>
      <c r="P39" s="8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81">
        <f t="shared" si="14"/>
        <v>0</v>
      </c>
      <c r="AE39" s="81">
        <f t="shared" si="15"/>
        <v>0</v>
      </c>
      <c r="AF39" s="81">
        <f t="shared" si="16"/>
        <v>0</v>
      </c>
      <c r="AG39" s="81">
        <f t="shared" si="17"/>
        <v>0</v>
      </c>
      <c r="AH39" s="81">
        <f t="shared" si="18"/>
        <v>0</v>
      </c>
      <c r="AI39" s="81">
        <f t="shared" si="19"/>
        <v>0</v>
      </c>
      <c r="AJ39" s="81">
        <f t="shared" si="20"/>
        <v>0</v>
      </c>
      <c r="AK39" s="81">
        <f t="shared" si="21"/>
        <v>0</v>
      </c>
      <c r="AL39" s="81">
        <f t="shared" si="22"/>
        <v>0</v>
      </c>
      <c r="AM39" s="81">
        <f t="shared" si="23"/>
        <v>0</v>
      </c>
      <c r="AN39" s="81">
        <f t="shared" si="24"/>
        <v>0</v>
      </c>
      <c r="AO39" s="81">
        <f t="shared" si="25"/>
        <v>0</v>
      </c>
      <c r="AP39" s="81">
        <f t="shared" si="13"/>
        <v>0</v>
      </c>
      <c r="AQ39" s="100"/>
    </row>
    <row r="40" spans="1:43" x14ac:dyDescent="0.2">
      <c r="A40" s="77">
        <v>1038</v>
      </c>
      <c r="B40" s="111" t="s">
        <v>54</v>
      </c>
      <c r="C40" s="136">
        <v>0</v>
      </c>
      <c r="D40" s="145">
        <v>0</v>
      </c>
      <c r="E40" s="146">
        <v>0</v>
      </c>
      <c r="F40" s="146">
        <v>0</v>
      </c>
      <c r="G40" s="145">
        <v>4</v>
      </c>
      <c r="H40" s="145">
        <v>3</v>
      </c>
      <c r="I40" s="145">
        <v>0</v>
      </c>
      <c r="J40" s="145">
        <v>0</v>
      </c>
      <c r="K40" s="147">
        <v>4</v>
      </c>
      <c r="L40" s="147">
        <v>0</v>
      </c>
      <c r="M40" s="147">
        <v>0</v>
      </c>
      <c r="N40" s="148">
        <v>0</v>
      </c>
      <c r="O40" s="147">
        <v>0</v>
      </c>
      <c r="P40" s="8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81">
        <f t="shared" si="14"/>
        <v>0</v>
      </c>
      <c r="AE40" s="81">
        <f t="shared" si="15"/>
        <v>0</v>
      </c>
      <c r="AF40" s="81">
        <f t="shared" si="16"/>
        <v>0</v>
      </c>
      <c r="AG40" s="81">
        <f t="shared" si="17"/>
        <v>0</v>
      </c>
      <c r="AH40" s="81">
        <f t="shared" si="18"/>
        <v>4.8</v>
      </c>
      <c r="AI40" s="81">
        <f t="shared" si="19"/>
        <v>3.6</v>
      </c>
      <c r="AJ40" s="81">
        <f t="shared" si="20"/>
        <v>0</v>
      </c>
      <c r="AK40" s="81">
        <f t="shared" si="21"/>
        <v>0</v>
      </c>
      <c r="AL40" s="81">
        <f t="shared" si="22"/>
        <v>4.8</v>
      </c>
      <c r="AM40" s="81">
        <f t="shared" si="23"/>
        <v>0</v>
      </c>
      <c r="AN40" s="81">
        <f t="shared" si="24"/>
        <v>0</v>
      </c>
      <c r="AO40" s="81">
        <f t="shared" si="25"/>
        <v>0</v>
      </c>
      <c r="AP40" s="81">
        <f t="shared" si="13"/>
        <v>0.91666666666666663</v>
      </c>
      <c r="AQ40" s="100"/>
    </row>
    <row r="41" spans="1:43" x14ac:dyDescent="0.2">
      <c r="A41" s="77">
        <v>1039</v>
      </c>
      <c r="B41" s="111" t="s">
        <v>52</v>
      </c>
      <c r="C41" s="136">
        <v>0</v>
      </c>
      <c r="D41" s="145">
        <v>0</v>
      </c>
      <c r="E41" s="146">
        <v>0</v>
      </c>
      <c r="F41" s="146">
        <v>0</v>
      </c>
      <c r="G41" s="145">
        <v>0</v>
      </c>
      <c r="H41" s="145">
        <v>9</v>
      </c>
      <c r="I41" s="145">
        <v>0</v>
      </c>
      <c r="J41" s="145">
        <v>0</v>
      </c>
      <c r="K41" s="147">
        <v>1</v>
      </c>
      <c r="L41" s="147">
        <v>0</v>
      </c>
      <c r="M41" s="147">
        <v>0</v>
      </c>
      <c r="N41" s="148">
        <v>0</v>
      </c>
      <c r="O41" s="147">
        <v>0</v>
      </c>
      <c r="P41" s="87">
        <v>12</v>
      </c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81">
        <f t="shared" si="14"/>
        <v>0</v>
      </c>
      <c r="AE41" s="81">
        <f t="shared" si="15"/>
        <v>0</v>
      </c>
      <c r="AF41" s="81">
        <f t="shared" si="16"/>
        <v>0</v>
      </c>
      <c r="AG41" s="81">
        <f t="shared" si="17"/>
        <v>0</v>
      </c>
      <c r="AH41" s="81">
        <f t="shared" si="18"/>
        <v>0</v>
      </c>
      <c r="AI41" s="81">
        <f t="shared" si="19"/>
        <v>10.8</v>
      </c>
      <c r="AJ41" s="81">
        <f t="shared" si="20"/>
        <v>0</v>
      </c>
      <c r="AK41" s="81">
        <f t="shared" si="21"/>
        <v>0</v>
      </c>
      <c r="AL41" s="81">
        <f t="shared" si="22"/>
        <v>1.2</v>
      </c>
      <c r="AM41" s="81">
        <f t="shared" si="23"/>
        <v>0</v>
      </c>
      <c r="AN41" s="81">
        <f t="shared" si="24"/>
        <v>0</v>
      </c>
      <c r="AO41" s="81">
        <f t="shared" si="25"/>
        <v>0</v>
      </c>
      <c r="AP41" s="81">
        <f t="shared" si="13"/>
        <v>0.83333333333333337</v>
      </c>
      <c r="AQ41" s="100"/>
    </row>
    <row r="42" spans="1:43" x14ac:dyDescent="0.2">
      <c r="A42" s="77">
        <v>1040</v>
      </c>
      <c r="B42" s="111" t="s">
        <v>33</v>
      </c>
      <c r="C42" s="136">
        <v>0</v>
      </c>
      <c r="D42" s="145">
        <v>2</v>
      </c>
      <c r="E42" s="146">
        <v>0</v>
      </c>
      <c r="F42" s="146">
        <v>0</v>
      </c>
      <c r="G42" s="145">
        <v>1</v>
      </c>
      <c r="H42" s="145">
        <v>0</v>
      </c>
      <c r="I42" s="145">
        <v>0</v>
      </c>
      <c r="J42" s="145">
        <v>0</v>
      </c>
      <c r="K42" s="147">
        <v>0</v>
      </c>
      <c r="L42" s="147">
        <v>0</v>
      </c>
      <c r="M42" s="147">
        <v>0</v>
      </c>
      <c r="N42" s="148">
        <v>0</v>
      </c>
      <c r="O42" s="147">
        <v>0</v>
      </c>
      <c r="P42" s="8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81">
        <f t="shared" si="14"/>
        <v>0</v>
      </c>
      <c r="AE42" s="81">
        <f t="shared" si="15"/>
        <v>2.4</v>
      </c>
      <c r="AF42" s="81">
        <f t="shared" si="16"/>
        <v>0</v>
      </c>
      <c r="AG42" s="81">
        <f t="shared" si="17"/>
        <v>0</v>
      </c>
      <c r="AH42" s="81">
        <f t="shared" si="18"/>
        <v>1.2</v>
      </c>
      <c r="AI42" s="81">
        <f t="shared" si="19"/>
        <v>0</v>
      </c>
      <c r="AJ42" s="81">
        <f t="shared" si="20"/>
        <v>0</v>
      </c>
      <c r="AK42" s="81">
        <f t="shared" si="21"/>
        <v>0</v>
      </c>
      <c r="AL42" s="81">
        <f t="shared" si="22"/>
        <v>0</v>
      </c>
      <c r="AM42" s="81">
        <f t="shared" si="23"/>
        <v>0</v>
      </c>
      <c r="AN42" s="81">
        <f t="shared" si="24"/>
        <v>0</v>
      </c>
      <c r="AO42" s="81">
        <f t="shared" si="25"/>
        <v>0</v>
      </c>
      <c r="AP42" s="81">
        <f t="shared" si="13"/>
        <v>0.25</v>
      </c>
      <c r="AQ42" s="100"/>
    </row>
    <row r="43" spans="1:43" x14ac:dyDescent="0.2">
      <c r="A43" s="77">
        <v>1041</v>
      </c>
      <c r="B43" s="111" t="s">
        <v>245</v>
      </c>
      <c r="C43" s="136">
        <v>0</v>
      </c>
      <c r="D43" s="145">
        <v>0</v>
      </c>
      <c r="E43" s="146">
        <v>0</v>
      </c>
      <c r="F43" s="146">
        <v>0</v>
      </c>
      <c r="G43" s="145">
        <v>0</v>
      </c>
      <c r="H43" s="145">
        <v>0</v>
      </c>
      <c r="I43" s="145">
        <v>0</v>
      </c>
      <c r="J43" s="145">
        <v>0</v>
      </c>
      <c r="K43" s="147">
        <v>0</v>
      </c>
      <c r="L43" s="147">
        <v>0</v>
      </c>
      <c r="M43" s="147">
        <v>0</v>
      </c>
      <c r="N43" s="148">
        <v>0</v>
      </c>
      <c r="O43" s="147">
        <v>0</v>
      </c>
      <c r="P43" s="8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81">
        <f t="shared" si="14"/>
        <v>0</v>
      </c>
      <c r="AE43" s="81">
        <f t="shared" si="15"/>
        <v>0</v>
      </c>
      <c r="AF43" s="81">
        <f t="shared" si="16"/>
        <v>0</v>
      </c>
      <c r="AG43" s="81">
        <f t="shared" si="17"/>
        <v>0</v>
      </c>
      <c r="AH43" s="81">
        <f t="shared" si="18"/>
        <v>0</v>
      </c>
      <c r="AI43" s="81">
        <f t="shared" si="19"/>
        <v>0</v>
      </c>
      <c r="AJ43" s="81">
        <f t="shared" si="20"/>
        <v>0</v>
      </c>
      <c r="AK43" s="81">
        <f t="shared" si="21"/>
        <v>0</v>
      </c>
      <c r="AL43" s="81">
        <f t="shared" si="22"/>
        <v>0</v>
      </c>
      <c r="AM43" s="81">
        <f t="shared" si="23"/>
        <v>0</v>
      </c>
      <c r="AN43" s="81">
        <f t="shared" si="24"/>
        <v>0</v>
      </c>
      <c r="AO43" s="81">
        <f t="shared" si="25"/>
        <v>0</v>
      </c>
      <c r="AP43" s="81">
        <f t="shared" si="13"/>
        <v>0</v>
      </c>
      <c r="AQ43" s="100"/>
    </row>
    <row r="44" spans="1:43" x14ac:dyDescent="0.2">
      <c r="A44" s="77">
        <v>1042</v>
      </c>
      <c r="B44" s="111" t="s">
        <v>53</v>
      </c>
      <c r="C44" s="136">
        <v>0</v>
      </c>
      <c r="D44" s="145">
        <v>0</v>
      </c>
      <c r="E44" s="146">
        <v>0</v>
      </c>
      <c r="F44" s="146">
        <v>1</v>
      </c>
      <c r="G44" s="145">
        <v>0</v>
      </c>
      <c r="H44" s="145">
        <v>5</v>
      </c>
      <c r="I44" s="145">
        <v>0</v>
      </c>
      <c r="J44" s="145">
        <v>3</v>
      </c>
      <c r="K44" s="147">
        <v>1</v>
      </c>
      <c r="L44" s="147">
        <v>1</v>
      </c>
      <c r="M44" s="147">
        <v>9</v>
      </c>
      <c r="N44" s="148">
        <v>0</v>
      </c>
      <c r="O44" s="147">
        <v>0</v>
      </c>
      <c r="P44" s="87">
        <v>2</v>
      </c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81">
        <f t="shared" si="14"/>
        <v>0</v>
      </c>
      <c r="AE44" s="81">
        <f t="shared" si="15"/>
        <v>0</v>
      </c>
      <c r="AF44" s="81">
        <f t="shared" si="16"/>
        <v>0</v>
      </c>
      <c r="AG44" s="81">
        <f t="shared" si="17"/>
        <v>1.2</v>
      </c>
      <c r="AH44" s="81">
        <f t="shared" si="18"/>
        <v>0</v>
      </c>
      <c r="AI44" s="81">
        <f t="shared" si="19"/>
        <v>6</v>
      </c>
      <c r="AJ44" s="81">
        <f t="shared" si="20"/>
        <v>0</v>
      </c>
      <c r="AK44" s="81">
        <f t="shared" si="21"/>
        <v>3.6</v>
      </c>
      <c r="AL44" s="81">
        <f t="shared" si="22"/>
        <v>1.2</v>
      </c>
      <c r="AM44" s="81">
        <f t="shared" si="23"/>
        <v>1.2</v>
      </c>
      <c r="AN44" s="81">
        <f t="shared" si="24"/>
        <v>10.8</v>
      </c>
      <c r="AO44" s="81">
        <f t="shared" si="25"/>
        <v>0</v>
      </c>
      <c r="AP44" s="81">
        <f t="shared" si="13"/>
        <v>1.6666666666666667</v>
      </c>
      <c r="AQ44" s="100"/>
    </row>
    <row r="45" spans="1:43" x14ac:dyDescent="0.2">
      <c r="A45" s="77">
        <v>1043</v>
      </c>
      <c r="B45" s="111" t="s">
        <v>35</v>
      </c>
      <c r="C45" s="136">
        <v>14</v>
      </c>
      <c r="D45" s="145">
        <v>48</v>
      </c>
      <c r="E45" s="146">
        <v>33</v>
      </c>
      <c r="F45" s="146">
        <v>32</v>
      </c>
      <c r="G45" s="146">
        <v>40</v>
      </c>
      <c r="H45" s="146">
        <v>28</v>
      </c>
      <c r="I45" s="146">
        <v>29</v>
      </c>
      <c r="J45" s="146">
        <v>30</v>
      </c>
      <c r="K45" s="147">
        <v>8</v>
      </c>
      <c r="L45" s="147">
        <v>2</v>
      </c>
      <c r="M45" s="147">
        <v>0</v>
      </c>
      <c r="N45" s="148">
        <v>46</v>
      </c>
      <c r="O45" s="147">
        <v>47</v>
      </c>
      <c r="P45" s="87">
        <v>36</v>
      </c>
      <c r="Q45" s="97">
        <v>54</v>
      </c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81">
        <f t="shared" si="14"/>
        <v>16.8</v>
      </c>
      <c r="AE45" s="81">
        <f t="shared" si="15"/>
        <v>57.6</v>
      </c>
      <c r="AF45" s="81">
        <f t="shared" si="16"/>
        <v>39.6</v>
      </c>
      <c r="AG45" s="81">
        <f t="shared" si="17"/>
        <v>38.4</v>
      </c>
      <c r="AH45" s="81">
        <f t="shared" si="18"/>
        <v>48</v>
      </c>
      <c r="AI45" s="81">
        <f t="shared" si="19"/>
        <v>33.6</v>
      </c>
      <c r="AJ45" s="81">
        <f t="shared" si="20"/>
        <v>34.799999999999997</v>
      </c>
      <c r="AK45" s="81">
        <f t="shared" si="21"/>
        <v>36</v>
      </c>
      <c r="AL45" s="81">
        <f t="shared" si="22"/>
        <v>9.6</v>
      </c>
      <c r="AM45" s="81">
        <f t="shared" si="23"/>
        <v>2.4</v>
      </c>
      <c r="AN45" s="81">
        <f t="shared" si="24"/>
        <v>0</v>
      </c>
      <c r="AO45" s="81">
        <f t="shared" si="25"/>
        <v>55.2</v>
      </c>
      <c r="AP45" s="81">
        <f t="shared" si="13"/>
        <v>28.583333333333332</v>
      </c>
      <c r="AQ45" s="100"/>
    </row>
    <row r="46" spans="1:43" x14ac:dyDescent="0.2">
      <c r="A46" s="77">
        <v>1044</v>
      </c>
      <c r="B46" s="111" t="s">
        <v>244</v>
      </c>
      <c r="C46" s="136">
        <v>0</v>
      </c>
      <c r="D46" s="145">
        <v>0</v>
      </c>
      <c r="E46" s="146">
        <v>0</v>
      </c>
      <c r="F46" s="146">
        <v>0</v>
      </c>
      <c r="G46" s="145">
        <v>0</v>
      </c>
      <c r="H46" s="145">
        <v>0</v>
      </c>
      <c r="I46" s="145">
        <v>0</v>
      </c>
      <c r="J46" s="145">
        <v>0</v>
      </c>
      <c r="K46" s="147">
        <v>0</v>
      </c>
      <c r="L46" s="147">
        <v>0</v>
      </c>
      <c r="M46" s="147">
        <v>0</v>
      </c>
      <c r="N46" s="148">
        <v>0</v>
      </c>
      <c r="O46" s="147">
        <v>0</v>
      </c>
      <c r="P46" s="8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81">
        <f t="shared" si="14"/>
        <v>0</v>
      </c>
      <c r="AE46" s="81">
        <f t="shared" si="15"/>
        <v>0</v>
      </c>
      <c r="AF46" s="81">
        <f t="shared" si="16"/>
        <v>0</v>
      </c>
      <c r="AG46" s="81">
        <f t="shared" si="17"/>
        <v>0</v>
      </c>
      <c r="AH46" s="81">
        <f t="shared" si="18"/>
        <v>0</v>
      </c>
      <c r="AI46" s="81">
        <f t="shared" si="19"/>
        <v>0</v>
      </c>
      <c r="AJ46" s="81">
        <f t="shared" si="20"/>
        <v>0</v>
      </c>
      <c r="AK46" s="81">
        <f t="shared" si="21"/>
        <v>0</v>
      </c>
      <c r="AL46" s="81">
        <f t="shared" si="22"/>
        <v>0</v>
      </c>
      <c r="AM46" s="81">
        <f t="shared" si="23"/>
        <v>0</v>
      </c>
      <c r="AN46" s="81">
        <f t="shared" si="24"/>
        <v>0</v>
      </c>
      <c r="AO46" s="81">
        <f t="shared" si="25"/>
        <v>0</v>
      </c>
      <c r="AP46" s="81">
        <f t="shared" si="13"/>
        <v>0</v>
      </c>
      <c r="AQ46" s="100"/>
    </row>
    <row r="47" spans="1:43" x14ac:dyDescent="0.2">
      <c r="A47" s="77">
        <v>1045</v>
      </c>
      <c r="B47" s="111" t="s">
        <v>36</v>
      </c>
      <c r="C47" s="136">
        <v>0</v>
      </c>
      <c r="D47" s="145">
        <v>10</v>
      </c>
      <c r="E47" s="146">
        <v>0</v>
      </c>
      <c r="F47" s="146">
        <v>0</v>
      </c>
      <c r="G47" s="145">
        <v>0</v>
      </c>
      <c r="H47" s="145">
        <v>0</v>
      </c>
      <c r="I47" s="145">
        <v>0</v>
      </c>
      <c r="J47" s="145">
        <v>0</v>
      </c>
      <c r="K47" s="147">
        <v>0</v>
      </c>
      <c r="L47" s="147">
        <v>0</v>
      </c>
      <c r="M47" s="147">
        <v>0</v>
      </c>
      <c r="N47" s="148">
        <v>0</v>
      </c>
      <c r="O47" s="147">
        <v>0</v>
      </c>
      <c r="P47" s="8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81">
        <f t="shared" si="14"/>
        <v>0</v>
      </c>
      <c r="AE47" s="81">
        <f t="shared" si="15"/>
        <v>12</v>
      </c>
      <c r="AF47" s="81">
        <f t="shared" si="16"/>
        <v>0</v>
      </c>
      <c r="AG47" s="81">
        <f t="shared" si="17"/>
        <v>0</v>
      </c>
      <c r="AH47" s="81">
        <f t="shared" si="18"/>
        <v>0</v>
      </c>
      <c r="AI47" s="81">
        <f t="shared" si="19"/>
        <v>0</v>
      </c>
      <c r="AJ47" s="81">
        <f t="shared" si="20"/>
        <v>0</v>
      </c>
      <c r="AK47" s="81">
        <f t="shared" si="21"/>
        <v>0</v>
      </c>
      <c r="AL47" s="81">
        <f t="shared" si="22"/>
        <v>0</v>
      </c>
      <c r="AM47" s="81">
        <f t="shared" si="23"/>
        <v>0</v>
      </c>
      <c r="AN47" s="81">
        <f t="shared" si="24"/>
        <v>0</v>
      </c>
      <c r="AO47" s="81">
        <f t="shared" si="25"/>
        <v>0</v>
      </c>
      <c r="AP47" s="81">
        <f t="shared" si="13"/>
        <v>0.83333333333333337</v>
      </c>
      <c r="AQ47" s="100"/>
    </row>
    <row r="48" spans="1:43" x14ac:dyDescent="0.2">
      <c r="A48" s="77">
        <v>1046</v>
      </c>
      <c r="B48" s="111" t="s">
        <v>246</v>
      </c>
      <c r="C48" s="136">
        <v>0</v>
      </c>
      <c r="D48" s="145">
        <v>0</v>
      </c>
      <c r="E48" s="146">
        <v>0</v>
      </c>
      <c r="F48" s="146">
        <v>0</v>
      </c>
      <c r="G48" s="145">
        <v>0</v>
      </c>
      <c r="H48" s="145">
        <v>0</v>
      </c>
      <c r="I48" s="145">
        <v>0</v>
      </c>
      <c r="J48" s="145">
        <v>0</v>
      </c>
      <c r="K48" s="147">
        <v>0</v>
      </c>
      <c r="L48" s="147">
        <v>0</v>
      </c>
      <c r="M48" s="147">
        <v>0</v>
      </c>
      <c r="N48" s="148">
        <v>0</v>
      </c>
      <c r="O48" s="147">
        <v>0</v>
      </c>
      <c r="P48" s="8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81">
        <f t="shared" si="14"/>
        <v>0</v>
      </c>
      <c r="AE48" s="81">
        <f t="shared" si="15"/>
        <v>0</v>
      </c>
      <c r="AF48" s="81">
        <f t="shared" si="16"/>
        <v>0</v>
      </c>
      <c r="AG48" s="81">
        <f t="shared" si="17"/>
        <v>0</v>
      </c>
      <c r="AH48" s="81">
        <f t="shared" si="18"/>
        <v>0</v>
      </c>
      <c r="AI48" s="81">
        <f t="shared" si="19"/>
        <v>0</v>
      </c>
      <c r="AJ48" s="81">
        <f t="shared" si="20"/>
        <v>0</v>
      </c>
      <c r="AK48" s="81">
        <f t="shared" si="21"/>
        <v>0</v>
      </c>
      <c r="AL48" s="81">
        <f t="shared" si="22"/>
        <v>0</v>
      </c>
      <c r="AM48" s="81">
        <f t="shared" si="23"/>
        <v>0</v>
      </c>
      <c r="AN48" s="81">
        <f t="shared" si="24"/>
        <v>0</v>
      </c>
      <c r="AO48" s="81">
        <f t="shared" si="25"/>
        <v>0</v>
      </c>
      <c r="AP48" s="81">
        <f t="shared" si="13"/>
        <v>0</v>
      </c>
      <c r="AQ48" s="100"/>
    </row>
    <row r="49" spans="1:43" x14ac:dyDescent="0.2">
      <c r="A49" s="77">
        <v>1047</v>
      </c>
      <c r="B49" s="111" t="s">
        <v>251</v>
      </c>
      <c r="C49" s="136">
        <v>0</v>
      </c>
      <c r="D49" s="145">
        <v>0</v>
      </c>
      <c r="E49" s="146">
        <v>0</v>
      </c>
      <c r="F49" s="146">
        <v>0</v>
      </c>
      <c r="G49" s="145">
        <v>0</v>
      </c>
      <c r="H49" s="145">
        <v>0</v>
      </c>
      <c r="I49" s="145">
        <v>0</v>
      </c>
      <c r="J49" s="145">
        <v>0</v>
      </c>
      <c r="K49" s="147">
        <v>0</v>
      </c>
      <c r="L49" s="147">
        <v>0</v>
      </c>
      <c r="M49" s="147">
        <v>0</v>
      </c>
      <c r="N49" s="148">
        <v>10</v>
      </c>
      <c r="O49" s="147">
        <v>0</v>
      </c>
      <c r="P49" s="8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81">
        <f t="shared" si="14"/>
        <v>0</v>
      </c>
      <c r="AE49" s="81">
        <f t="shared" si="15"/>
        <v>0</v>
      </c>
      <c r="AF49" s="81">
        <f t="shared" si="16"/>
        <v>0</v>
      </c>
      <c r="AG49" s="81">
        <f t="shared" si="17"/>
        <v>0</v>
      </c>
      <c r="AH49" s="81">
        <f t="shared" si="18"/>
        <v>0</v>
      </c>
      <c r="AI49" s="81">
        <f t="shared" si="19"/>
        <v>0</v>
      </c>
      <c r="AJ49" s="81">
        <f t="shared" si="20"/>
        <v>0</v>
      </c>
      <c r="AK49" s="81">
        <f t="shared" si="21"/>
        <v>0</v>
      </c>
      <c r="AL49" s="81">
        <f t="shared" si="22"/>
        <v>0</v>
      </c>
      <c r="AM49" s="81">
        <f t="shared" si="23"/>
        <v>0</v>
      </c>
      <c r="AN49" s="81">
        <f t="shared" si="24"/>
        <v>0</v>
      </c>
      <c r="AO49" s="81">
        <f t="shared" si="25"/>
        <v>12</v>
      </c>
      <c r="AP49" s="81">
        <f t="shared" si="13"/>
        <v>0.83333333333333337</v>
      </c>
      <c r="AQ49" s="100"/>
    </row>
    <row r="50" spans="1:43" x14ac:dyDescent="0.2">
      <c r="A50" s="77">
        <v>1048</v>
      </c>
      <c r="B50" s="111" t="s">
        <v>37</v>
      </c>
      <c r="C50" s="136">
        <v>0</v>
      </c>
      <c r="D50" s="145">
        <v>54</v>
      </c>
      <c r="E50" s="146">
        <v>8</v>
      </c>
      <c r="F50" s="146">
        <v>18</v>
      </c>
      <c r="G50" s="145">
        <v>14</v>
      </c>
      <c r="H50" s="145">
        <v>13</v>
      </c>
      <c r="I50" s="145">
        <v>9</v>
      </c>
      <c r="J50" s="145">
        <v>13</v>
      </c>
      <c r="K50" s="147">
        <v>20</v>
      </c>
      <c r="L50" s="147">
        <v>0</v>
      </c>
      <c r="M50" s="147">
        <v>0</v>
      </c>
      <c r="N50" s="148">
        <v>23</v>
      </c>
      <c r="O50" s="147">
        <v>10</v>
      </c>
      <c r="P50" s="87">
        <v>32</v>
      </c>
      <c r="Q50" s="97">
        <v>14</v>
      </c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81">
        <f t="shared" si="14"/>
        <v>0</v>
      </c>
      <c r="AE50" s="81">
        <f t="shared" si="15"/>
        <v>64.8</v>
      </c>
      <c r="AF50" s="81">
        <f t="shared" si="16"/>
        <v>9.6</v>
      </c>
      <c r="AG50" s="81">
        <f t="shared" si="17"/>
        <v>21.6</v>
      </c>
      <c r="AH50" s="81">
        <f t="shared" si="18"/>
        <v>16.8</v>
      </c>
      <c r="AI50" s="81">
        <f t="shared" si="19"/>
        <v>15.6</v>
      </c>
      <c r="AJ50" s="81">
        <f t="shared" si="20"/>
        <v>10.8</v>
      </c>
      <c r="AK50" s="81">
        <f t="shared" si="21"/>
        <v>15.6</v>
      </c>
      <c r="AL50" s="81">
        <f t="shared" si="22"/>
        <v>24</v>
      </c>
      <c r="AM50" s="81">
        <f t="shared" si="23"/>
        <v>0</v>
      </c>
      <c r="AN50" s="81">
        <f t="shared" si="24"/>
        <v>0</v>
      </c>
      <c r="AO50" s="81">
        <f t="shared" si="25"/>
        <v>27.6</v>
      </c>
      <c r="AP50" s="81">
        <f t="shared" si="13"/>
        <v>15.166666666666666</v>
      </c>
      <c r="AQ50" s="100"/>
    </row>
    <row r="51" spans="1:43" x14ac:dyDescent="0.2">
      <c r="A51" s="77">
        <v>1049</v>
      </c>
      <c r="B51" s="111" t="s">
        <v>248</v>
      </c>
      <c r="C51" s="136">
        <v>0</v>
      </c>
      <c r="D51" s="145">
        <v>0</v>
      </c>
      <c r="E51" s="146">
        <v>0</v>
      </c>
      <c r="F51" s="146">
        <v>0</v>
      </c>
      <c r="G51" s="146">
        <v>0</v>
      </c>
      <c r="H51" s="146">
        <v>0</v>
      </c>
      <c r="I51" s="146"/>
      <c r="J51" s="146">
        <v>0</v>
      </c>
      <c r="K51" s="147">
        <v>0</v>
      </c>
      <c r="L51" s="147">
        <v>0</v>
      </c>
      <c r="M51" s="147">
        <v>0</v>
      </c>
      <c r="N51" s="148">
        <v>0</v>
      </c>
      <c r="O51" s="147">
        <v>0</v>
      </c>
      <c r="P51" s="8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81">
        <f t="shared" si="14"/>
        <v>0</v>
      </c>
      <c r="AE51" s="81">
        <f t="shared" si="15"/>
        <v>0</v>
      </c>
      <c r="AF51" s="81">
        <f t="shared" si="16"/>
        <v>0</v>
      </c>
      <c r="AG51" s="81">
        <f t="shared" si="17"/>
        <v>0</v>
      </c>
      <c r="AH51" s="81">
        <f t="shared" si="18"/>
        <v>0</v>
      </c>
      <c r="AI51" s="81">
        <f t="shared" si="19"/>
        <v>0</v>
      </c>
      <c r="AJ51" s="81">
        <f t="shared" si="20"/>
        <v>0</v>
      </c>
      <c r="AK51" s="81">
        <f t="shared" si="21"/>
        <v>0</v>
      </c>
      <c r="AL51" s="81">
        <f t="shared" si="22"/>
        <v>0</v>
      </c>
      <c r="AM51" s="81">
        <f t="shared" si="23"/>
        <v>0</v>
      </c>
      <c r="AN51" s="81">
        <f t="shared" si="24"/>
        <v>0</v>
      </c>
      <c r="AO51" s="81">
        <f t="shared" si="25"/>
        <v>0</v>
      </c>
      <c r="AP51" s="81">
        <f t="shared" si="13"/>
        <v>0</v>
      </c>
      <c r="AQ51" s="100"/>
    </row>
    <row r="52" spans="1:43" x14ac:dyDescent="0.2">
      <c r="A52" s="77">
        <v>1050</v>
      </c>
      <c r="B52" s="111" t="s">
        <v>38</v>
      </c>
      <c r="C52" s="136">
        <v>13</v>
      </c>
      <c r="D52" s="145">
        <v>15</v>
      </c>
      <c r="E52" s="146">
        <v>10</v>
      </c>
      <c r="F52" s="146">
        <v>9</v>
      </c>
      <c r="G52" s="145">
        <v>7</v>
      </c>
      <c r="H52" s="145">
        <v>11</v>
      </c>
      <c r="I52" s="145">
        <v>11</v>
      </c>
      <c r="J52" s="145">
        <v>14</v>
      </c>
      <c r="K52" s="147">
        <v>5</v>
      </c>
      <c r="L52" s="147">
        <v>0</v>
      </c>
      <c r="M52" s="147">
        <v>0</v>
      </c>
      <c r="N52" s="148">
        <v>3</v>
      </c>
      <c r="O52" s="147">
        <v>10</v>
      </c>
      <c r="P52" s="87">
        <v>48</v>
      </c>
      <c r="Q52" s="97">
        <v>34</v>
      </c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81">
        <f t="shared" si="14"/>
        <v>15.6</v>
      </c>
      <c r="AE52" s="81">
        <f t="shared" si="15"/>
        <v>18</v>
      </c>
      <c r="AF52" s="81">
        <f t="shared" si="16"/>
        <v>12</v>
      </c>
      <c r="AG52" s="81">
        <f t="shared" si="17"/>
        <v>10.8</v>
      </c>
      <c r="AH52" s="81">
        <f t="shared" si="18"/>
        <v>8.4</v>
      </c>
      <c r="AI52" s="81">
        <f t="shared" si="19"/>
        <v>13.2</v>
      </c>
      <c r="AJ52" s="81">
        <f t="shared" si="20"/>
        <v>13.2</v>
      </c>
      <c r="AK52" s="81">
        <f t="shared" si="21"/>
        <v>16.8</v>
      </c>
      <c r="AL52" s="81">
        <f t="shared" si="22"/>
        <v>6</v>
      </c>
      <c r="AM52" s="81">
        <f t="shared" si="23"/>
        <v>0</v>
      </c>
      <c r="AN52" s="81">
        <f t="shared" si="24"/>
        <v>0</v>
      </c>
      <c r="AO52" s="81">
        <f t="shared" si="25"/>
        <v>3.6</v>
      </c>
      <c r="AP52" s="81">
        <f t="shared" si="13"/>
        <v>7.916666666666667</v>
      </c>
      <c r="AQ52" s="100"/>
    </row>
    <row r="53" spans="1:43" x14ac:dyDescent="0.2">
      <c r="A53" s="77">
        <v>1051</v>
      </c>
      <c r="B53" s="111" t="s">
        <v>56</v>
      </c>
      <c r="C53" s="136">
        <v>0</v>
      </c>
      <c r="D53" s="145">
        <v>0</v>
      </c>
      <c r="E53" s="146">
        <v>0</v>
      </c>
      <c r="F53" s="146">
        <v>0</v>
      </c>
      <c r="G53" s="145">
        <v>0</v>
      </c>
      <c r="H53" s="145">
        <v>6</v>
      </c>
      <c r="I53" s="145">
        <v>0</v>
      </c>
      <c r="J53" s="145">
        <v>0</v>
      </c>
      <c r="K53" s="147">
        <v>0</v>
      </c>
      <c r="L53" s="147">
        <v>2</v>
      </c>
      <c r="M53" s="147">
        <v>0</v>
      </c>
      <c r="N53" s="148">
        <v>2</v>
      </c>
      <c r="O53" s="147">
        <v>0</v>
      </c>
      <c r="P53" s="8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81">
        <f t="shared" si="14"/>
        <v>0</v>
      </c>
      <c r="AE53" s="81">
        <f t="shared" si="15"/>
        <v>0</v>
      </c>
      <c r="AF53" s="81">
        <f t="shared" si="16"/>
        <v>0</v>
      </c>
      <c r="AG53" s="81">
        <f t="shared" si="17"/>
        <v>0</v>
      </c>
      <c r="AH53" s="81">
        <f t="shared" si="18"/>
        <v>0</v>
      </c>
      <c r="AI53" s="81">
        <f t="shared" si="19"/>
        <v>7.2</v>
      </c>
      <c r="AJ53" s="81">
        <f t="shared" si="20"/>
        <v>0</v>
      </c>
      <c r="AK53" s="81">
        <f t="shared" si="21"/>
        <v>0</v>
      </c>
      <c r="AL53" s="81">
        <f t="shared" si="22"/>
        <v>0</v>
      </c>
      <c r="AM53" s="81">
        <f t="shared" si="23"/>
        <v>2.4</v>
      </c>
      <c r="AN53" s="81">
        <f t="shared" si="24"/>
        <v>0</v>
      </c>
      <c r="AO53" s="81">
        <f t="shared" si="25"/>
        <v>2.4</v>
      </c>
      <c r="AP53" s="81">
        <f t="shared" si="13"/>
        <v>0.83333333333333337</v>
      </c>
      <c r="AQ53" s="100"/>
    </row>
    <row r="54" spans="1:43" x14ac:dyDescent="0.2">
      <c r="A54" s="77">
        <v>1052</v>
      </c>
      <c r="B54" s="111" t="s">
        <v>49</v>
      </c>
      <c r="C54" s="136">
        <v>15</v>
      </c>
      <c r="D54" s="145">
        <v>18</v>
      </c>
      <c r="E54" s="146">
        <v>7</v>
      </c>
      <c r="F54" s="146">
        <v>12</v>
      </c>
      <c r="G54" s="146">
        <v>6</v>
      </c>
      <c r="H54" s="146">
        <v>11</v>
      </c>
      <c r="I54" s="146">
        <v>11</v>
      </c>
      <c r="J54" s="146">
        <v>18</v>
      </c>
      <c r="K54" s="147">
        <v>13</v>
      </c>
      <c r="L54" s="147">
        <v>0</v>
      </c>
      <c r="M54" s="147">
        <v>0</v>
      </c>
      <c r="N54" s="148">
        <v>3</v>
      </c>
      <c r="O54" s="147">
        <v>35</v>
      </c>
      <c r="P54" s="87">
        <v>37</v>
      </c>
      <c r="Q54" s="97">
        <v>38</v>
      </c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81">
        <f t="shared" si="14"/>
        <v>18</v>
      </c>
      <c r="AE54" s="81">
        <f t="shared" si="15"/>
        <v>21.6</v>
      </c>
      <c r="AF54" s="81">
        <f t="shared" si="16"/>
        <v>8.4</v>
      </c>
      <c r="AG54" s="81">
        <f t="shared" si="17"/>
        <v>14.4</v>
      </c>
      <c r="AH54" s="81">
        <f t="shared" si="18"/>
        <v>7.2</v>
      </c>
      <c r="AI54" s="81">
        <f t="shared" si="19"/>
        <v>13.2</v>
      </c>
      <c r="AJ54" s="81">
        <f t="shared" si="20"/>
        <v>13.2</v>
      </c>
      <c r="AK54" s="81">
        <f t="shared" si="21"/>
        <v>21.6</v>
      </c>
      <c r="AL54" s="81">
        <f t="shared" si="22"/>
        <v>15.6</v>
      </c>
      <c r="AM54" s="81">
        <f t="shared" si="23"/>
        <v>0</v>
      </c>
      <c r="AN54" s="81">
        <f t="shared" si="24"/>
        <v>0</v>
      </c>
      <c r="AO54" s="81">
        <f t="shared" si="25"/>
        <v>3.6</v>
      </c>
      <c r="AP54" s="81">
        <f t="shared" si="13"/>
        <v>11.166666666666666</v>
      </c>
      <c r="AQ54" s="100"/>
    </row>
    <row r="55" spans="1:43" x14ac:dyDescent="0.2">
      <c r="A55" s="77">
        <v>1053</v>
      </c>
      <c r="B55" s="111" t="s">
        <v>39</v>
      </c>
      <c r="C55" s="136">
        <v>0</v>
      </c>
      <c r="D55" s="145">
        <v>107</v>
      </c>
      <c r="E55" s="146">
        <v>74</v>
      </c>
      <c r="F55" s="146">
        <v>80</v>
      </c>
      <c r="G55" s="145">
        <v>65</v>
      </c>
      <c r="H55" s="145">
        <v>86</v>
      </c>
      <c r="I55" s="145">
        <v>77</v>
      </c>
      <c r="J55" s="145">
        <v>107</v>
      </c>
      <c r="K55" s="147">
        <v>96</v>
      </c>
      <c r="L55" s="147">
        <v>91</v>
      </c>
      <c r="M55" s="147">
        <v>122</v>
      </c>
      <c r="N55" s="148">
        <v>88</v>
      </c>
      <c r="O55" s="147">
        <v>37</v>
      </c>
      <c r="P55" s="87">
        <v>107</v>
      </c>
      <c r="Q55" s="97">
        <v>101</v>
      </c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81">
        <f t="shared" si="14"/>
        <v>0</v>
      </c>
      <c r="AE55" s="81">
        <f t="shared" si="15"/>
        <v>128.4</v>
      </c>
      <c r="AF55" s="81">
        <f t="shared" si="16"/>
        <v>88.8</v>
      </c>
      <c r="AG55" s="81">
        <f t="shared" si="17"/>
        <v>96</v>
      </c>
      <c r="AH55" s="81">
        <f t="shared" si="18"/>
        <v>78</v>
      </c>
      <c r="AI55" s="81">
        <f t="shared" si="19"/>
        <v>103.2</v>
      </c>
      <c r="AJ55" s="81">
        <f t="shared" si="20"/>
        <v>92.4</v>
      </c>
      <c r="AK55" s="81">
        <f t="shared" si="21"/>
        <v>128.4</v>
      </c>
      <c r="AL55" s="81">
        <f t="shared" si="22"/>
        <v>115.2</v>
      </c>
      <c r="AM55" s="81">
        <f t="shared" si="23"/>
        <v>109.2</v>
      </c>
      <c r="AN55" s="81">
        <f t="shared" si="24"/>
        <v>146.4</v>
      </c>
      <c r="AO55" s="81">
        <f t="shared" si="25"/>
        <v>105.6</v>
      </c>
      <c r="AP55" s="81">
        <f t="shared" si="13"/>
        <v>85.833333333333329</v>
      </c>
      <c r="AQ55" s="100"/>
    </row>
    <row r="56" spans="1:43" x14ac:dyDescent="0.2">
      <c r="A56" s="77">
        <v>1054</v>
      </c>
      <c r="B56" s="111" t="s">
        <v>40</v>
      </c>
      <c r="C56" s="136">
        <v>0</v>
      </c>
      <c r="D56" s="145">
        <v>7</v>
      </c>
      <c r="E56" s="146">
        <v>0</v>
      </c>
      <c r="F56" s="146">
        <v>0</v>
      </c>
      <c r="G56" s="145">
        <v>1</v>
      </c>
      <c r="H56" s="145">
        <v>0</v>
      </c>
      <c r="I56" s="145">
        <v>0</v>
      </c>
      <c r="J56" s="145">
        <v>0</v>
      </c>
      <c r="K56" s="147">
        <v>2</v>
      </c>
      <c r="L56" s="147">
        <v>0</v>
      </c>
      <c r="M56" s="147">
        <v>0</v>
      </c>
      <c r="N56" s="148">
        <v>0</v>
      </c>
      <c r="O56" s="147">
        <v>0</v>
      </c>
      <c r="P56" s="8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81">
        <f t="shared" si="14"/>
        <v>0</v>
      </c>
      <c r="AE56" s="81">
        <f t="shared" si="15"/>
        <v>8.4</v>
      </c>
      <c r="AF56" s="81">
        <f t="shared" si="16"/>
        <v>0</v>
      </c>
      <c r="AG56" s="81">
        <f t="shared" si="17"/>
        <v>0</v>
      </c>
      <c r="AH56" s="81">
        <f t="shared" si="18"/>
        <v>1.2</v>
      </c>
      <c r="AI56" s="81">
        <f t="shared" si="19"/>
        <v>0</v>
      </c>
      <c r="AJ56" s="81">
        <f t="shared" si="20"/>
        <v>0</v>
      </c>
      <c r="AK56" s="81">
        <f t="shared" si="21"/>
        <v>0</v>
      </c>
      <c r="AL56" s="81">
        <f t="shared" si="22"/>
        <v>2.4</v>
      </c>
      <c r="AM56" s="81">
        <f t="shared" si="23"/>
        <v>0</v>
      </c>
      <c r="AN56" s="81">
        <f t="shared" si="24"/>
        <v>0</v>
      </c>
      <c r="AO56" s="81">
        <f t="shared" si="25"/>
        <v>0</v>
      </c>
      <c r="AP56" s="81">
        <f t="shared" si="13"/>
        <v>0.83333333333333337</v>
      </c>
      <c r="AQ56" s="100"/>
    </row>
    <row r="57" spans="1:43" x14ac:dyDescent="0.2">
      <c r="A57" s="77">
        <v>1055</v>
      </c>
      <c r="B57" s="111" t="s">
        <v>58</v>
      </c>
      <c r="C57" s="136">
        <v>0</v>
      </c>
      <c r="D57" s="145">
        <v>0</v>
      </c>
      <c r="E57" s="146">
        <v>0</v>
      </c>
      <c r="F57" s="146">
        <v>0</v>
      </c>
      <c r="G57" s="145">
        <v>0</v>
      </c>
      <c r="H57" s="145">
        <v>0</v>
      </c>
      <c r="I57" s="145">
        <v>0</v>
      </c>
      <c r="J57" s="145">
        <v>0</v>
      </c>
      <c r="K57" s="147">
        <v>2</v>
      </c>
      <c r="L57" s="147">
        <v>0</v>
      </c>
      <c r="M57" s="147">
        <v>0</v>
      </c>
      <c r="N57" s="148">
        <v>2</v>
      </c>
      <c r="O57" s="147">
        <v>4</v>
      </c>
      <c r="P57" s="8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81">
        <f t="shared" si="14"/>
        <v>0</v>
      </c>
      <c r="AE57" s="81">
        <f t="shared" si="15"/>
        <v>0</v>
      </c>
      <c r="AF57" s="81">
        <f t="shared" si="16"/>
        <v>0</v>
      </c>
      <c r="AG57" s="81">
        <f t="shared" si="17"/>
        <v>0</v>
      </c>
      <c r="AH57" s="81">
        <f t="shared" si="18"/>
        <v>0</v>
      </c>
      <c r="AI57" s="81">
        <f t="shared" si="19"/>
        <v>0</v>
      </c>
      <c r="AJ57" s="81">
        <f t="shared" si="20"/>
        <v>0</v>
      </c>
      <c r="AK57" s="81">
        <f t="shared" si="21"/>
        <v>0</v>
      </c>
      <c r="AL57" s="81">
        <f t="shared" si="22"/>
        <v>2.4</v>
      </c>
      <c r="AM57" s="81">
        <f t="shared" si="23"/>
        <v>0</v>
      </c>
      <c r="AN57" s="81">
        <f t="shared" si="24"/>
        <v>0</v>
      </c>
      <c r="AO57" s="81">
        <f t="shared" si="25"/>
        <v>2.4</v>
      </c>
      <c r="AP57" s="81">
        <f t="shared" si="13"/>
        <v>0.66666666666666663</v>
      </c>
      <c r="AQ57" s="100"/>
    </row>
    <row r="58" spans="1:43" x14ac:dyDescent="0.2">
      <c r="A58" s="77">
        <v>1056</v>
      </c>
      <c r="B58" s="111" t="s">
        <v>41</v>
      </c>
      <c r="C58" s="136">
        <v>10</v>
      </c>
      <c r="D58" s="145">
        <v>30</v>
      </c>
      <c r="E58" s="146">
        <v>16</v>
      </c>
      <c r="F58" s="146">
        <v>19</v>
      </c>
      <c r="G58" s="145">
        <v>22</v>
      </c>
      <c r="H58" s="145">
        <v>15</v>
      </c>
      <c r="I58" s="145">
        <v>28</v>
      </c>
      <c r="J58" s="145">
        <v>28</v>
      </c>
      <c r="K58" s="147">
        <v>19</v>
      </c>
      <c r="L58" s="147">
        <v>0</v>
      </c>
      <c r="M58" s="147">
        <v>0</v>
      </c>
      <c r="N58" s="148">
        <v>16</v>
      </c>
      <c r="O58" s="147">
        <v>28</v>
      </c>
      <c r="P58" s="87">
        <v>34</v>
      </c>
      <c r="Q58" s="97">
        <v>34</v>
      </c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81">
        <f t="shared" si="14"/>
        <v>12</v>
      </c>
      <c r="AE58" s="81">
        <f t="shared" si="15"/>
        <v>36</v>
      </c>
      <c r="AF58" s="81">
        <f t="shared" si="16"/>
        <v>19.2</v>
      </c>
      <c r="AG58" s="81">
        <f t="shared" si="17"/>
        <v>22.8</v>
      </c>
      <c r="AH58" s="81">
        <f t="shared" si="18"/>
        <v>26.4</v>
      </c>
      <c r="AI58" s="81">
        <f t="shared" si="19"/>
        <v>18</v>
      </c>
      <c r="AJ58" s="81">
        <f t="shared" si="20"/>
        <v>33.6</v>
      </c>
      <c r="AK58" s="81">
        <f t="shared" si="21"/>
        <v>33.6</v>
      </c>
      <c r="AL58" s="81">
        <f t="shared" si="22"/>
        <v>22.8</v>
      </c>
      <c r="AM58" s="81">
        <f t="shared" si="23"/>
        <v>0</v>
      </c>
      <c r="AN58" s="81">
        <f t="shared" si="24"/>
        <v>0</v>
      </c>
      <c r="AO58" s="81">
        <f t="shared" si="25"/>
        <v>19.2</v>
      </c>
      <c r="AP58" s="81">
        <f t="shared" si="13"/>
        <v>18.416666666666668</v>
      </c>
      <c r="AQ58" s="100"/>
    </row>
    <row r="59" spans="1:43" x14ac:dyDescent="0.2">
      <c r="A59" s="77">
        <v>1057</v>
      </c>
      <c r="B59" s="111" t="s">
        <v>249</v>
      </c>
      <c r="C59" s="136">
        <v>0</v>
      </c>
      <c r="D59" s="145">
        <v>0</v>
      </c>
      <c r="E59" s="146">
        <v>0</v>
      </c>
      <c r="F59" s="146">
        <v>0</v>
      </c>
      <c r="G59" s="145">
        <v>0</v>
      </c>
      <c r="H59" s="145">
        <v>0</v>
      </c>
      <c r="I59" s="145">
        <v>0</v>
      </c>
      <c r="J59" s="145">
        <v>0</v>
      </c>
      <c r="K59" s="147">
        <v>0</v>
      </c>
      <c r="L59" s="147">
        <v>0</v>
      </c>
      <c r="M59" s="147">
        <v>0</v>
      </c>
      <c r="N59" s="148">
        <v>0</v>
      </c>
      <c r="O59" s="147">
        <v>0</v>
      </c>
      <c r="P59" s="87"/>
      <c r="Q59" s="97">
        <v>0</v>
      </c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81">
        <f t="shared" si="14"/>
        <v>0</v>
      </c>
      <c r="AE59" s="81">
        <f t="shared" si="15"/>
        <v>0</v>
      </c>
      <c r="AF59" s="81">
        <f t="shared" si="16"/>
        <v>0</v>
      </c>
      <c r="AG59" s="81">
        <f t="shared" si="17"/>
        <v>0</v>
      </c>
      <c r="AH59" s="81">
        <f t="shared" si="18"/>
        <v>0</v>
      </c>
      <c r="AI59" s="81">
        <f t="shared" si="19"/>
        <v>0</v>
      </c>
      <c r="AJ59" s="81">
        <f t="shared" si="20"/>
        <v>0</v>
      </c>
      <c r="AK59" s="81">
        <f t="shared" si="21"/>
        <v>0</v>
      </c>
      <c r="AL59" s="81">
        <f t="shared" si="22"/>
        <v>0</v>
      </c>
      <c r="AM59" s="81">
        <f t="shared" si="23"/>
        <v>0</v>
      </c>
      <c r="AN59" s="81">
        <f t="shared" si="24"/>
        <v>0</v>
      </c>
      <c r="AO59" s="81">
        <f t="shared" si="25"/>
        <v>0</v>
      </c>
      <c r="AP59" s="81">
        <f t="shared" si="13"/>
        <v>0</v>
      </c>
      <c r="AQ59" s="100"/>
    </row>
    <row r="60" spans="1:43" x14ac:dyDescent="0.2">
      <c r="A60" s="77">
        <v>1058</v>
      </c>
      <c r="B60" s="111" t="s">
        <v>42</v>
      </c>
      <c r="C60" s="136">
        <v>5</v>
      </c>
      <c r="D60" s="145">
        <v>5</v>
      </c>
      <c r="E60" s="146">
        <v>2</v>
      </c>
      <c r="F60" s="146">
        <v>2</v>
      </c>
      <c r="G60" s="145">
        <v>2</v>
      </c>
      <c r="H60" s="145">
        <v>2</v>
      </c>
      <c r="I60" s="145">
        <v>1</v>
      </c>
      <c r="J60" s="145">
        <v>3</v>
      </c>
      <c r="K60" s="147">
        <v>3</v>
      </c>
      <c r="L60" s="147">
        <v>0</v>
      </c>
      <c r="M60" s="147">
        <v>0</v>
      </c>
      <c r="N60" s="148">
        <v>0</v>
      </c>
      <c r="O60" s="147">
        <v>1</v>
      </c>
      <c r="P60" s="87"/>
      <c r="Q60" s="97">
        <v>1</v>
      </c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81">
        <f t="shared" si="14"/>
        <v>6</v>
      </c>
      <c r="AE60" s="81">
        <f t="shared" si="15"/>
        <v>6</v>
      </c>
      <c r="AF60" s="81">
        <f t="shared" si="16"/>
        <v>2.4</v>
      </c>
      <c r="AG60" s="81">
        <f t="shared" si="17"/>
        <v>2.4</v>
      </c>
      <c r="AH60" s="81">
        <f t="shared" si="18"/>
        <v>2.4</v>
      </c>
      <c r="AI60" s="81">
        <f t="shared" si="19"/>
        <v>2.4</v>
      </c>
      <c r="AJ60" s="81">
        <f t="shared" si="20"/>
        <v>1.2</v>
      </c>
      <c r="AK60" s="81">
        <f t="shared" si="21"/>
        <v>3.6</v>
      </c>
      <c r="AL60" s="81">
        <f t="shared" si="22"/>
        <v>3.6</v>
      </c>
      <c r="AM60" s="81">
        <f t="shared" si="23"/>
        <v>0</v>
      </c>
      <c r="AN60" s="81">
        <f t="shared" si="24"/>
        <v>0</v>
      </c>
      <c r="AO60" s="81">
        <f t="shared" si="25"/>
        <v>0</v>
      </c>
      <c r="AP60" s="81">
        <f t="shared" si="13"/>
        <v>1.75</v>
      </c>
      <c r="AQ60" s="100"/>
    </row>
    <row r="61" spans="1:43" x14ac:dyDescent="0.2">
      <c r="A61" s="77">
        <v>1059</v>
      </c>
      <c r="B61" s="111" t="s">
        <v>55</v>
      </c>
      <c r="C61" s="136">
        <v>0</v>
      </c>
      <c r="D61" s="145">
        <v>0</v>
      </c>
      <c r="E61" s="146">
        <v>0</v>
      </c>
      <c r="F61" s="146">
        <v>0</v>
      </c>
      <c r="G61" s="145">
        <v>0</v>
      </c>
      <c r="H61" s="145">
        <v>0</v>
      </c>
      <c r="I61" s="145">
        <v>0</v>
      </c>
      <c r="J61" s="145">
        <v>0</v>
      </c>
      <c r="K61" s="147">
        <v>0</v>
      </c>
      <c r="L61" s="147">
        <v>0</v>
      </c>
      <c r="M61" s="147">
        <v>0</v>
      </c>
      <c r="N61" s="148">
        <v>3</v>
      </c>
      <c r="O61" s="147">
        <v>0</v>
      </c>
      <c r="P61" s="87">
        <v>5</v>
      </c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81">
        <f t="shared" si="14"/>
        <v>0</v>
      </c>
      <c r="AE61" s="81">
        <f t="shared" si="15"/>
        <v>0</v>
      </c>
      <c r="AF61" s="81">
        <f t="shared" si="16"/>
        <v>0</v>
      </c>
      <c r="AG61" s="81">
        <f t="shared" si="17"/>
        <v>0</v>
      </c>
      <c r="AH61" s="81">
        <f t="shared" si="18"/>
        <v>0</v>
      </c>
      <c r="AI61" s="81">
        <f t="shared" si="19"/>
        <v>0</v>
      </c>
      <c r="AJ61" s="81">
        <f t="shared" si="20"/>
        <v>0</v>
      </c>
      <c r="AK61" s="81">
        <f t="shared" si="21"/>
        <v>0</v>
      </c>
      <c r="AL61" s="81">
        <f t="shared" si="22"/>
        <v>0</v>
      </c>
      <c r="AM61" s="81">
        <f t="shared" si="23"/>
        <v>0</v>
      </c>
      <c r="AN61" s="81">
        <f t="shared" si="24"/>
        <v>0</v>
      </c>
      <c r="AO61" s="81">
        <f t="shared" si="25"/>
        <v>3.6</v>
      </c>
      <c r="AP61" s="81">
        <f t="shared" si="13"/>
        <v>0.25</v>
      </c>
      <c r="AQ61" s="100"/>
    </row>
    <row r="62" spans="1:43" x14ac:dyDescent="0.2">
      <c r="A62" s="77">
        <v>1060</v>
      </c>
      <c r="B62" s="111" t="s">
        <v>43</v>
      </c>
      <c r="C62" s="136">
        <v>0</v>
      </c>
      <c r="D62" s="145">
        <v>4</v>
      </c>
      <c r="E62" s="146">
        <v>0</v>
      </c>
      <c r="F62" s="146">
        <v>0</v>
      </c>
      <c r="G62" s="145">
        <v>0</v>
      </c>
      <c r="H62" s="145">
        <v>0</v>
      </c>
      <c r="I62" s="145">
        <v>0</v>
      </c>
      <c r="J62" s="145">
        <v>0</v>
      </c>
      <c r="K62" s="147">
        <v>0</v>
      </c>
      <c r="L62" s="147">
        <v>0</v>
      </c>
      <c r="M62" s="147">
        <v>0</v>
      </c>
      <c r="N62" s="148">
        <v>4</v>
      </c>
      <c r="O62" s="147">
        <v>0</v>
      </c>
      <c r="P62" s="8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81">
        <f t="shared" si="14"/>
        <v>0</v>
      </c>
      <c r="AE62" s="81">
        <f t="shared" si="15"/>
        <v>4.8</v>
      </c>
      <c r="AF62" s="81">
        <f t="shared" si="16"/>
        <v>0</v>
      </c>
      <c r="AG62" s="81">
        <f t="shared" si="17"/>
        <v>0</v>
      </c>
      <c r="AH62" s="81">
        <f t="shared" si="18"/>
        <v>0</v>
      </c>
      <c r="AI62" s="81">
        <f t="shared" si="19"/>
        <v>0</v>
      </c>
      <c r="AJ62" s="81">
        <f t="shared" si="20"/>
        <v>0</v>
      </c>
      <c r="AK62" s="81">
        <f t="shared" si="21"/>
        <v>0</v>
      </c>
      <c r="AL62" s="81">
        <f t="shared" si="22"/>
        <v>0</v>
      </c>
      <c r="AM62" s="81">
        <f t="shared" si="23"/>
        <v>0</v>
      </c>
      <c r="AN62" s="81">
        <f t="shared" si="24"/>
        <v>0</v>
      </c>
      <c r="AO62" s="81">
        <f t="shared" si="25"/>
        <v>4.8</v>
      </c>
      <c r="AP62" s="81">
        <f t="shared" si="13"/>
        <v>0.66666666666666663</v>
      </c>
      <c r="AQ62" s="100"/>
    </row>
    <row r="63" spans="1:43" x14ac:dyDescent="0.2">
      <c r="A63" s="77">
        <v>1061</v>
      </c>
      <c r="B63" s="111" t="s">
        <v>325</v>
      </c>
      <c r="C63" s="136">
        <v>0</v>
      </c>
      <c r="D63" s="145">
        <v>37</v>
      </c>
      <c r="E63" s="146">
        <v>16</v>
      </c>
      <c r="F63" s="146">
        <v>24</v>
      </c>
      <c r="G63" s="145">
        <v>6</v>
      </c>
      <c r="H63" s="145">
        <v>11</v>
      </c>
      <c r="I63" s="145">
        <v>11</v>
      </c>
      <c r="J63" s="145">
        <v>16</v>
      </c>
      <c r="K63" s="147">
        <v>1</v>
      </c>
      <c r="L63" s="147">
        <v>0</v>
      </c>
      <c r="M63" s="147">
        <v>0</v>
      </c>
      <c r="N63" s="148">
        <v>0</v>
      </c>
      <c r="O63" s="147">
        <v>0</v>
      </c>
      <c r="P63" s="87"/>
      <c r="Q63" s="97">
        <v>12</v>
      </c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81">
        <f t="shared" si="14"/>
        <v>0</v>
      </c>
      <c r="AE63" s="81">
        <f t="shared" si="15"/>
        <v>44.4</v>
      </c>
      <c r="AF63" s="81">
        <f t="shared" si="16"/>
        <v>19.2</v>
      </c>
      <c r="AG63" s="81">
        <f t="shared" si="17"/>
        <v>28.8</v>
      </c>
      <c r="AH63" s="81">
        <f t="shared" si="18"/>
        <v>7.2</v>
      </c>
      <c r="AI63" s="81">
        <f t="shared" si="19"/>
        <v>13.2</v>
      </c>
      <c r="AJ63" s="81">
        <f t="shared" si="20"/>
        <v>13.2</v>
      </c>
      <c r="AK63" s="81">
        <f t="shared" si="21"/>
        <v>19.2</v>
      </c>
      <c r="AL63" s="81">
        <f t="shared" si="22"/>
        <v>1.2</v>
      </c>
      <c r="AM63" s="81">
        <f t="shared" si="23"/>
        <v>0</v>
      </c>
      <c r="AN63" s="81">
        <f t="shared" si="24"/>
        <v>0</v>
      </c>
      <c r="AO63" s="81">
        <f t="shared" si="25"/>
        <v>0</v>
      </c>
      <c r="AP63" s="81">
        <f t="shared" si="13"/>
        <v>10.166666666666666</v>
      </c>
      <c r="AQ63" s="100"/>
    </row>
    <row r="64" spans="1:43" x14ac:dyDescent="0.2">
      <c r="A64" s="77">
        <v>1062</v>
      </c>
      <c r="B64" s="111" t="s">
        <v>50</v>
      </c>
      <c r="C64" s="136">
        <v>6000</v>
      </c>
      <c r="D64" s="145">
        <v>6000</v>
      </c>
      <c r="E64" s="146">
        <v>4000</v>
      </c>
      <c r="F64" s="146">
        <v>4000</v>
      </c>
      <c r="G64" s="145">
        <v>4000</v>
      </c>
      <c r="H64" s="145">
        <v>4000</v>
      </c>
      <c r="I64" s="145">
        <v>5000</v>
      </c>
      <c r="J64" s="145">
        <v>6000</v>
      </c>
      <c r="K64" s="147">
        <v>11000</v>
      </c>
      <c r="L64" s="147">
        <v>5000</v>
      </c>
      <c r="M64" s="147">
        <v>6000</v>
      </c>
      <c r="N64" s="148">
        <v>8000</v>
      </c>
      <c r="O64" s="147">
        <v>8000</v>
      </c>
      <c r="P64" s="8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81">
        <f t="shared" si="14"/>
        <v>7200</v>
      </c>
      <c r="AE64" s="81">
        <f t="shared" si="15"/>
        <v>7200</v>
      </c>
      <c r="AF64" s="81">
        <f t="shared" si="16"/>
        <v>4800</v>
      </c>
      <c r="AG64" s="81">
        <f t="shared" si="17"/>
        <v>4800</v>
      </c>
      <c r="AH64" s="81">
        <f t="shared" si="18"/>
        <v>4800</v>
      </c>
      <c r="AI64" s="81">
        <f t="shared" si="19"/>
        <v>4800</v>
      </c>
      <c r="AJ64" s="81">
        <f t="shared" si="20"/>
        <v>6000</v>
      </c>
      <c r="AK64" s="81">
        <f t="shared" si="21"/>
        <v>7200</v>
      </c>
      <c r="AL64" s="81">
        <f t="shared" si="22"/>
        <v>13200</v>
      </c>
      <c r="AM64" s="81">
        <f t="shared" si="23"/>
        <v>6000</v>
      </c>
      <c r="AN64" s="81">
        <f t="shared" si="24"/>
        <v>7200</v>
      </c>
      <c r="AO64" s="81">
        <f t="shared" si="25"/>
        <v>9600</v>
      </c>
      <c r="AP64" s="81">
        <f t="shared" si="13"/>
        <v>5916.666666666667</v>
      </c>
      <c r="AQ64" s="100"/>
    </row>
    <row r="65" spans="1:43" x14ac:dyDescent="0.2">
      <c r="A65" s="77">
        <v>1063</v>
      </c>
      <c r="B65" s="111" t="s">
        <v>44</v>
      </c>
      <c r="C65" s="136">
        <v>3000</v>
      </c>
      <c r="D65" s="145">
        <v>8000</v>
      </c>
      <c r="E65" s="146">
        <v>8000</v>
      </c>
      <c r="F65" s="146">
        <v>7000</v>
      </c>
      <c r="G65" s="145">
        <v>6000</v>
      </c>
      <c r="H65" s="145">
        <v>6000</v>
      </c>
      <c r="I65" s="145">
        <v>2200</v>
      </c>
      <c r="J65" s="145">
        <v>7200</v>
      </c>
      <c r="K65" s="147">
        <v>12000</v>
      </c>
      <c r="L65" s="147">
        <v>7000</v>
      </c>
      <c r="M65" s="147">
        <v>6000</v>
      </c>
      <c r="N65" s="148">
        <v>13000</v>
      </c>
      <c r="O65" s="147">
        <v>11000</v>
      </c>
      <c r="P65" s="87">
        <v>12000</v>
      </c>
      <c r="Q65" s="97">
        <v>14000</v>
      </c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81">
        <f t="shared" si="14"/>
        <v>3600</v>
      </c>
      <c r="AE65" s="81">
        <f t="shared" si="15"/>
        <v>9600</v>
      </c>
      <c r="AF65" s="81">
        <f t="shared" si="16"/>
        <v>9600</v>
      </c>
      <c r="AG65" s="81">
        <f t="shared" si="17"/>
        <v>8400</v>
      </c>
      <c r="AH65" s="81">
        <f t="shared" si="18"/>
        <v>7200</v>
      </c>
      <c r="AI65" s="81">
        <f t="shared" si="19"/>
        <v>7200</v>
      </c>
      <c r="AJ65" s="81">
        <f t="shared" si="20"/>
        <v>2640</v>
      </c>
      <c r="AK65" s="81">
        <f t="shared" si="21"/>
        <v>8640</v>
      </c>
      <c r="AL65" s="81">
        <f t="shared" si="22"/>
        <v>14400</v>
      </c>
      <c r="AM65" s="81">
        <f t="shared" si="23"/>
        <v>8400</v>
      </c>
      <c r="AN65" s="81">
        <f t="shared" si="24"/>
        <v>7200</v>
      </c>
      <c r="AO65" s="81">
        <f t="shared" si="25"/>
        <v>15600</v>
      </c>
      <c r="AP65" s="81">
        <f t="shared" si="13"/>
        <v>7783.333333333333</v>
      </c>
      <c r="AQ65" s="100"/>
    </row>
    <row r="66" spans="1:43" x14ac:dyDescent="0.2">
      <c r="A66" s="77">
        <v>1064</v>
      </c>
      <c r="B66" s="111" t="s">
        <v>241</v>
      </c>
      <c r="C66" s="136">
        <v>0</v>
      </c>
      <c r="D66" s="145">
        <v>44</v>
      </c>
      <c r="E66" s="146">
        <v>25</v>
      </c>
      <c r="F66" s="146">
        <v>43</v>
      </c>
      <c r="G66" s="145">
        <v>27</v>
      </c>
      <c r="H66" s="145">
        <v>15</v>
      </c>
      <c r="I66" s="145">
        <v>27</v>
      </c>
      <c r="J66" s="145">
        <v>37</v>
      </c>
      <c r="K66" s="147">
        <v>32</v>
      </c>
      <c r="L66" s="147">
        <v>51</v>
      </c>
      <c r="M66" s="147">
        <v>16</v>
      </c>
      <c r="N66" s="148">
        <v>31</v>
      </c>
      <c r="O66" s="147">
        <v>32</v>
      </c>
      <c r="P66" s="87">
        <v>22</v>
      </c>
      <c r="Q66" s="97">
        <v>30</v>
      </c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81">
        <f t="shared" si="14"/>
        <v>0</v>
      </c>
      <c r="AE66" s="81">
        <f t="shared" si="15"/>
        <v>52.8</v>
      </c>
      <c r="AF66" s="81">
        <f t="shared" si="16"/>
        <v>30</v>
      </c>
      <c r="AG66" s="81">
        <f t="shared" si="17"/>
        <v>51.6</v>
      </c>
      <c r="AH66" s="81">
        <f t="shared" si="18"/>
        <v>32.4</v>
      </c>
      <c r="AI66" s="81">
        <f t="shared" si="19"/>
        <v>18</v>
      </c>
      <c r="AJ66" s="81">
        <f t="shared" si="20"/>
        <v>32.4</v>
      </c>
      <c r="AK66" s="81">
        <f t="shared" si="21"/>
        <v>44.4</v>
      </c>
      <c r="AL66" s="81">
        <f t="shared" si="22"/>
        <v>38.4</v>
      </c>
      <c r="AM66" s="81">
        <f t="shared" si="23"/>
        <v>61.2</v>
      </c>
      <c r="AN66" s="81">
        <f t="shared" si="24"/>
        <v>19.2</v>
      </c>
      <c r="AO66" s="81">
        <f t="shared" si="25"/>
        <v>37.200000000000003</v>
      </c>
      <c r="AP66" s="81">
        <f t="shared" si="13"/>
        <v>31.666666666666668</v>
      </c>
      <c r="AQ66" s="100"/>
    </row>
    <row r="67" spans="1:43" x14ac:dyDescent="0.2">
      <c r="A67" s="77">
        <v>1065</v>
      </c>
      <c r="B67" s="111" t="s">
        <v>45</v>
      </c>
      <c r="C67" s="136">
        <v>0</v>
      </c>
      <c r="D67" s="145">
        <v>1</v>
      </c>
      <c r="E67" s="146">
        <v>0</v>
      </c>
      <c r="F67" s="146">
        <v>0</v>
      </c>
      <c r="G67" s="146">
        <v>0</v>
      </c>
      <c r="H67" s="146">
        <v>0</v>
      </c>
      <c r="I67" s="146">
        <v>0</v>
      </c>
      <c r="J67" s="146">
        <v>1</v>
      </c>
      <c r="K67" s="147">
        <v>0</v>
      </c>
      <c r="L67" s="147">
        <v>0</v>
      </c>
      <c r="M67" s="147">
        <v>0</v>
      </c>
      <c r="N67" s="148">
        <v>0</v>
      </c>
      <c r="O67" s="147">
        <v>0</v>
      </c>
      <c r="P67" s="8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81">
        <f t="shared" si="14"/>
        <v>0</v>
      </c>
      <c r="AE67" s="81">
        <f t="shared" si="15"/>
        <v>1.2</v>
      </c>
      <c r="AF67" s="81">
        <f t="shared" si="16"/>
        <v>0</v>
      </c>
      <c r="AG67" s="81">
        <f t="shared" si="17"/>
        <v>0</v>
      </c>
      <c r="AH67" s="81">
        <f t="shared" si="18"/>
        <v>0</v>
      </c>
      <c r="AI67" s="81">
        <f t="shared" si="19"/>
        <v>0</v>
      </c>
      <c r="AJ67" s="81">
        <f t="shared" si="20"/>
        <v>0</v>
      </c>
      <c r="AK67" s="81">
        <f t="shared" si="21"/>
        <v>1.2</v>
      </c>
      <c r="AL67" s="81">
        <f t="shared" si="22"/>
        <v>0</v>
      </c>
      <c r="AM67" s="81">
        <f t="shared" si="23"/>
        <v>0</v>
      </c>
      <c r="AN67" s="81">
        <f t="shared" si="24"/>
        <v>0</v>
      </c>
      <c r="AO67" s="81">
        <f t="shared" si="25"/>
        <v>0</v>
      </c>
      <c r="AP67" s="81">
        <f t="shared" si="13"/>
        <v>0.16666666666666666</v>
      </c>
      <c r="AQ67" s="100"/>
    </row>
    <row r="68" spans="1:43" x14ac:dyDescent="0.2">
      <c r="A68" s="77">
        <v>1066</v>
      </c>
      <c r="B68" s="111" t="s">
        <v>46</v>
      </c>
      <c r="C68" s="136">
        <v>35</v>
      </c>
      <c r="D68" s="145">
        <v>25</v>
      </c>
      <c r="E68" s="146">
        <v>6</v>
      </c>
      <c r="F68" s="146">
        <v>15</v>
      </c>
      <c r="G68" s="145">
        <v>17</v>
      </c>
      <c r="H68" s="145">
        <v>42</v>
      </c>
      <c r="I68" s="145">
        <v>5</v>
      </c>
      <c r="J68" s="145">
        <v>26</v>
      </c>
      <c r="K68" s="147">
        <v>24</v>
      </c>
      <c r="L68" s="147">
        <v>0</v>
      </c>
      <c r="M68" s="147">
        <v>7</v>
      </c>
      <c r="N68" s="148">
        <v>4</v>
      </c>
      <c r="O68" s="147">
        <v>16</v>
      </c>
      <c r="P68" s="87">
        <v>13</v>
      </c>
      <c r="Q68" s="97">
        <v>18</v>
      </c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81">
        <f t="shared" si="14"/>
        <v>42</v>
      </c>
      <c r="AE68" s="81">
        <f t="shared" si="15"/>
        <v>30</v>
      </c>
      <c r="AF68" s="81">
        <f t="shared" si="16"/>
        <v>7.2</v>
      </c>
      <c r="AG68" s="81">
        <f t="shared" si="17"/>
        <v>18</v>
      </c>
      <c r="AH68" s="81">
        <f t="shared" si="18"/>
        <v>20.399999999999999</v>
      </c>
      <c r="AI68" s="81">
        <f t="shared" si="19"/>
        <v>50.4</v>
      </c>
      <c r="AJ68" s="81">
        <f t="shared" si="20"/>
        <v>6</v>
      </c>
      <c r="AK68" s="81">
        <f t="shared" si="21"/>
        <v>31.2</v>
      </c>
      <c r="AL68" s="81">
        <f t="shared" si="22"/>
        <v>28.8</v>
      </c>
      <c r="AM68" s="81">
        <f t="shared" si="23"/>
        <v>0</v>
      </c>
      <c r="AN68" s="81">
        <f t="shared" si="24"/>
        <v>8.4</v>
      </c>
      <c r="AO68" s="81">
        <f t="shared" si="25"/>
        <v>4.8</v>
      </c>
      <c r="AP68" s="81">
        <f t="shared" ref="AP68:AP131" si="26">+AVERAGE(D68:O68)</f>
        <v>15.583333333333334</v>
      </c>
      <c r="AQ68" s="100"/>
    </row>
    <row r="69" spans="1:43" x14ac:dyDescent="0.2">
      <c r="A69" s="77">
        <v>1067</v>
      </c>
      <c r="B69" s="111" t="s">
        <v>47</v>
      </c>
      <c r="C69" s="136">
        <v>0</v>
      </c>
      <c r="D69" s="145">
        <v>450</v>
      </c>
      <c r="E69" s="146">
        <v>638</v>
      </c>
      <c r="F69" s="146">
        <v>353</v>
      </c>
      <c r="G69" s="145">
        <v>282</v>
      </c>
      <c r="H69" s="145">
        <v>77</v>
      </c>
      <c r="I69" s="145">
        <v>0</v>
      </c>
      <c r="J69" s="145">
        <v>0</v>
      </c>
      <c r="K69" s="147">
        <v>0</v>
      </c>
      <c r="L69" s="147">
        <v>300</v>
      </c>
      <c r="M69" s="147">
        <v>0</v>
      </c>
      <c r="N69" s="148">
        <v>0</v>
      </c>
      <c r="O69" s="147">
        <v>0</v>
      </c>
      <c r="P69" s="87"/>
      <c r="Q69" s="97">
        <v>250</v>
      </c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81">
        <f t="shared" si="14"/>
        <v>0</v>
      </c>
      <c r="AE69" s="81">
        <f t="shared" si="15"/>
        <v>540</v>
      </c>
      <c r="AF69" s="81">
        <f t="shared" si="16"/>
        <v>765.6</v>
      </c>
      <c r="AG69" s="81">
        <f t="shared" si="17"/>
        <v>423.6</v>
      </c>
      <c r="AH69" s="81">
        <f t="shared" si="18"/>
        <v>338.4</v>
      </c>
      <c r="AI69" s="81">
        <f t="shared" si="19"/>
        <v>92.4</v>
      </c>
      <c r="AJ69" s="81">
        <f t="shared" si="20"/>
        <v>0</v>
      </c>
      <c r="AK69" s="81">
        <f t="shared" si="21"/>
        <v>0</v>
      </c>
      <c r="AL69" s="81">
        <f t="shared" si="22"/>
        <v>0</v>
      </c>
      <c r="AM69" s="81">
        <f t="shared" si="23"/>
        <v>360</v>
      </c>
      <c r="AN69" s="81">
        <f t="shared" si="24"/>
        <v>0</v>
      </c>
      <c r="AO69" s="81">
        <f t="shared" si="25"/>
        <v>0</v>
      </c>
      <c r="AP69" s="81">
        <f t="shared" si="26"/>
        <v>175</v>
      </c>
      <c r="AQ69" s="100"/>
    </row>
    <row r="70" spans="1:43" x14ac:dyDescent="0.2">
      <c r="A70" s="77">
        <v>1068</v>
      </c>
      <c r="B70" s="111" t="s">
        <v>242</v>
      </c>
      <c r="C70" s="136">
        <v>0</v>
      </c>
      <c r="D70" s="145">
        <v>0</v>
      </c>
      <c r="E70" s="146">
        <v>0</v>
      </c>
      <c r="F70" s="146">
        <v>0</v>
      </c>
      <c r="G70" s="145">
        <v>0</v>
      </c>
      <c r="H70" s="145">
        <v>0</v>
      </c>
      <c r="I70" s="145">
        <v>0</v>
      </c>
      <c r="J70" s="145">
        <v>0</v>
      </c>
      <c r="K70" s="147">
        <v>0</v>
      </c>
      <c r="L70" s="147">
        <v>0</v>
      </c>
      <c r="M70" s="147">
        <v>0</v>
      </c>
      <c r="N70" s="148">
        <v>0</v>
      </c>
      <c r="O70" s="147">
        <v>0</v>
      </c>
      <c r="P70" s="8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81">
        <f t="shared" si="14"/>
        <v>0</v>
      </c>
      <c r="AE70" s="81">
        <f t="shared" si="15"/>
        <v>0</v>
      </c>
      <c r="AF70" s="81">
        <f t="shared" si="16"/>
        <v>0</v>
      </c>
      <c r="AG70" s="81">
        <f t="shared" si="17"/>
        <v>0</v>
      </c>
      <c r="AH70" s="81">
        <f t="shared" si="18"/>
        <v>0</v>
      </c>
      <c r="AI70" s="81">
        <f t="shared" si="19"/>
        <v>0</v>
      </c>
      <c r="AJ70" s="81">
        <f t="shared" si="20"/>
        <v>0</v>
      </c>
      <c r="AK70" s="81">
        <f t="shared" si="21"/>
        <v>0</v>
      </c>
      <c r="AL70" s="81">
        <f t="shared" si="22"/>
        <v>0</v>
      </c>
      <c r="AM70" s="81">
        <f t="shared" si="23"/>
        <v>0</v>
      </c>
      <c r="AN70" s="81">
        <f t="shared" si="24"/>
        <v>0</v>
      </c>
      <c r="AO70" s="81">
        <f t="shared" si="25"/>
        <v>0</v>
      </c>
      <c r="AP70" s="81">
        <f t="shared" si="26"/>
        <v>0</v>
      </c>
      <c r="AQ70" s="100"/>
    </row>
    <row r="71" spans="1:43" x14ac:dyDescent="0.2">
      <c r="A71" s="77">
        <v>1069</v>
      </c>
      <c r="B71" s="111" t="s">
        <v>48</v>
      </c>
      <c r="C71" s="136">
        <v>0</v>
      </c>
      <c r="D71" s="145">
        <v>48</v>
      </c>
      <c r="E71" s="146">
        <v>141</v>
      </c>
      <c r="F71" s="146">
        <v>37</v>
      </c>
      <c r="G71" s="145">
        <v>33</v>
      </c>
      <c r="H71" s="145">
        <v>66</v>
      </c>
      <c r="I71" s="145">
        <v>50</v>
      </c>
      <c r="J71" s="145">
        <v>0</v>
      </c>
      <c r="K71" s="147">
        <v>0</v>
      </c>
      <c r="L71" s="147">
        <v>0</v>
      </c>
      <c r="M71" s="147">
        <v>0</v>
      </c>
      <c r="N71" s="148">
        <v>18</v>
      </c>
      <c r="O71" s="147">
        <v>118</v>
      </c>
      <c r="P71" s="87">
        <v>127</v>
      </c>
      <c r="Q71" s="97">
        <v>131</v>
      </c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81">
        <f t="shared" si="14"/>
        <v>0</v>
      </c>
      <c r="AE71" s="81">
        <f t="shared" si="15"/>
        <v>57.6</v>
      </c>
      <c r="AF71" s="81">
        <f t="shared" si="16"/>
        <v>169.2</v>
      </c>
      <c r="AG71" s="81">
        <f t="shared" si="17"/>
        <v>44.4</v>
      </c>
      <c r="AH71" s="81">
        <f t="shared" si="18"/>
        <v>39.6</v>
      </c>
      <c r="AI71" s="81">
        <f t="shared" si="19"/>
        <v>79.2</v>
      </c>
      <c r="AJ71" s="81">
        <f t="shared" si="20"/>
        <v>60</v>
      </c>
      <c r="AK71" s="81">
        <f t="shared" si="21"/>
        <v>0</v>
      </c>
      <c r="AL71" s="81">
        <f t="shared" si="22"/>
        <v>0</v>
      </c>
      <c r="AM71" s="81">
        <f t="shared" si="23"/>
        <v>0</v>
      </c>
      <c r="AN71" s="81">
        <f t="shared" si="24"/>
        <v>0</v>
      </c>
      <c r="AO71" s="81">
        <f t="shared" si="25"/>
        <v>21.6</v>
      </c>
      <c r="AP71" s="81">
        <f t="shared" si="26"/>
        <v>42.583333333333336</v>
      </c>
      <c r="AQ71" s="100"/>
    </row>
    <row r="72" spans="1:43" x14ac:dyDescent="0.2">
      <c r="A72" s="77">
        <v>1070</v>
      </c>
      <c r="B72" s="111" t="s">
        <v>59</v>
      </c>
      <c r="C72" s="136">
        <v>11</v>
      </c>
      <c r="D72" s="145">
        <v>20</v>
      </c>
      <c r="E72" s="146">
        <v>14</v>
      </c>
      <c r="F72" s="146">
        <v>18</v>
      </c>
      <c r="G72" s="145">
        <v>8</v>
      </c>
      <c r="H72" s="145">
        <v>16</v>
      </c>
      <c r="I72" s="145">
        <v>13</v>
      </c>
      <c r="J72" s="145">
        <v>22</v>
      </c>
      <c r="K72" s="147">
        <v>0</v>
      </c>
      <c r="L72" s="147">
        <v>25</v>
      </c>
      <c r="M72" s="147">
        <v>29</v>
      </c>
      <c r="N72" s="147">
        <v>18</v>
      </c>
      <c r="O72" s="147">
        <v>2</v>
      </c>
      <c r="P72" s="87">
        <v>26</v>
      </c>
      <c r="Q72" s="97">
        <v>26</v>
      </c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81">
        <f t="shared" si="14"/>
        <v>13.2</v>
      </c>
      <c r="AE72" s="81">
        <f t="shared" si="15"/>
        <v>24</v>
      </c>
      <c r="AF72" s="81">
        <f t="shared" si="16"/>
        <v>16.8</v>
      </c>
      <c r="AG72" s="81">
        <f t="shared" si="17"/>
        <v>21.6</v>
      </c>
      <c r="AH72" s="81">
        <f t="shared" si="18"/>
        <v>9.6</v>
      </c>
      <c r="AI72" s="81">
        <f t="shared" si="19"/>
        <v>19.2</v>
      </c>
      <c r="AJ72" s="81">
        <f t="shared" si="20"/>
        <v>15.6</v>
      </c>
      <c r="AK72" s="81">
        <f t="shared" si="21"/>
        <v>26.4</v>
      </c>
      <c r="AL72" s="81">
        <f t="shared" si="22"/>
        <v>0</v>
      </c>
      <c r="AM72" s="81">
        <f t="shared" si="23"/>
        <v>30</v>
      </c>
      <c r="AN72" s="81">
        <f t="shared" si="24"/>
        <v>34.799999999999997</v>
      </c>
      <c r="AO72" s="81">
        <f t="shared" si="25"/>
        <v>21.6</v>
      </c>
      <c r="AP72" s="81">
        <f t="shared" si="26"/>
        <v>15.416666666666666</v>
      </c>
      <c r="AQ72" s="100"/>
    </row>
    <row r="73" spans="1:43" x14ac:dyDescent="0.2">
      <c r="A73" s="77">
        <v>1071</v>
      </c>
      <c r="B73" s="111" t="s">
        <v>60</v>
      </c>
      <c r="C73" s="136">
        <v>3</v>
      </c>
      <c r="D73" s="145">
        <v>14</v>
      </c>
      <c r="E73" s="146">
        <v>0</v>
      </c>
      <c r="F73" s="146">
        <v>0</v>
      </c>
      <c r="G73" s="145">
        <v>10</v>
      </c>
      <c r="H73" s="145">
        <v>13</v>
      </c>
      <c r="I73" s="145">
        <v>24</v>
      </c>
      <c r="J73" s="145">
        <v>14</v>
      </c>
      <c r="K73" s="147">
        <v>80</v>
      </c>
      <c r="L73" s="147">
        <v>36</v>
      </c>
      <c r="M73" s="147">
        <v>54</v>
      </c>
      <c r="N73" s="147">
        <v>42</v>
      </c>
      <c r="O73" s="147">
        <v>14</v>
      </c>
      <c r="P73" s="87"/>
      <c r="Q73" s="97">
        <v>11</v>
      </c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81">
        <f t="shared" si="14"/>
        <v>3.6</v>
      </c>
      <c r="AE73" s="81">
        <f t="shared" si="15"/>
        <v>16.8</v>
      </c>
      <c r="AF73" s="81">
        <f t="shared" si="16"/>
        <v>0</v>
      </c>
      <c r="AG73" s="81">
        <f t="shared" si="17"/>
        <v>0</v>
      </c>
      <c r="AH73" s="81">
        <f t="shared" si="18"/>
        <v>12</v>
      </c>
      <c r="AI73" s="81">
        <f t="shared" si="19"/>
        <v>15.6</v>
      </c>
      <c r="AJ73" s="81">
        <f t="shared" si="20"/>
        <v>28.8</v>
      </c>
      <c r="AK73" s="81">
        <f t="shared" si="21"/>
        <v>16.8</v>
      </c>
      <c r="AL73" s="81">
        <f t="shared" si="22"/>
        <v>96</v>
      </c>
      <c r="AM73" s="81">
        <f t="shared" si="23"/>
        <v>43.2</v>
      </c>
      <c r="AN73" s="81">
        <f t="shared" si="24"/>
        <v>64.8</v>
      </c>
      <c r="AO73" s="81">
        <f t="shared" si="25"/>
        <v>50.4</v>
      </c>
      <c r="AP73" s="81">
        <f t="shared" si="26"/>
        <v>25.083333333333332</v>
      </c>
      <c r="AQ73" s="100"/>
    </row>
    <row r="74" spans="1:43" x14ac:dyDescent="0.2">
      <c r="A74" s="77">
        <v>1072</v>
      </c>
      <c r="B74" s="111" t="s">
        <v>61</v>
      </c>
      <c r="C74" s="136">
        <v>3</v>
      </c>
      <c r="D74" s="145">
        <v>7</v>
      </c>
      <c r="E74" s="146">
        <v>3</v>
      </c>
      <c r="F74" s="146">
        <v>17</v>
      </c>
      <c r="G74" s="145">
        <v>0</v>
      </c>
      <c r="H74" s="145">
        <v>2</v>
      </c>
      <c r="I74" s="145">
        <v>7</v>
      </c>
      <c r="J74" s="145">
        <v>26</v>
      </c>
      <c r="K74" s="147">
        <v>0</v>
      </c>
      <c r="L74" s="147">
        <v>1</v>
      </c>
      <c r="M74" s="147">
        <v>17</v>
      </c>
      <c r="N74" s="147">
        <v>6</v>
      </c>
      <c r="O74" s="147">
        <v>0</v>
      </c>
      <c r="P74" s="87">
        <v>2</v>
      </c>
      <c r="Q74" s="97">
        <v>15</v>
      </c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81">
        <f t="shared" si="14"/>
        <v>3.6</v>
      </c>
      <c r="AE74" s="81">
        <f t="shared" si="15"/>
        <v>8.4</v>
      </c>
      <c r="AF74" s="81">
        <f t="shared" si="16"/>
        <v>3.6</v>
      </c>
      <c r="AG74" s="81">
        <f t="shared" si="17"/>
        <v>20.399999999999999</v>
      </c>
      <c r="AH74" s="81">
        <f t="shared" si="18"/>
        <v>0</v>
      </c>
      <c r="AI74" s="81">
        <f t="shared" si="19"/>
        <v>2.4</v>
      </c>
      <c r="AJ74" s="81">
        <f t="shared" si="20"/>
        <v>8.4</v>
      </c>
      <c r="AK74" s="81">
        <f t="shared" si="21"/>
        <v>31.2</v>
      </c>
      <c r="AL74" s="81">
        <f t="shared" si="22"/>
        <v>0</v>
      </c>
      <c r="AM74" s="81">
        <f t="shared" si="23"/>
        <v>1.2</v>
      </c>
      <c r="AN74" s="81">
        <f t="shared" si="24"/>
        <v>20.399999999999999</v>
      </c>
      <c r="AO74" s="81">
        <f t="shared" si="25"/>
        <v>7.2</v>
      </c>
      <c r="AP74" s="81">
        <f t="shared" si="26"/>
        <v>7.166666666666667</v>
      </c>
      <c r="AQ74" s="100"/>
    </row>
    <row r="75" spans="1:43" x14ac:dyDescent="0.2">
      <c r="A75" s="77">
        <v>1073</v>
      </c>
      <c r="B75" s="111" t="s">
        <v>62</v>
      </c>
      <c r="C75" s="136">
        <v>1300</v>
      </c>
      <c r="D75" s="145">
        <v>1750</v>
      </c>
      <c r="E75" s="146">
        <v>1284</v>
      </c>
      <c r="F75" s="146">
        <v>1216</v>
      </c>
      <c r="G75" s="146">
        <v>1275</v>
      </c>
      <c r="H75" s="146">
        <v>1150</v>
      </c>
      <c r="I75" s="146">
        <v>750</v>
      </c>
      <c r="J75" s="146">
        <v>1100</v>
      </c>
      <c r="K75" s="147">
        <v>2200</v>
      </c>
      <c r="L75" s="147">
        <v>1800</v>
      </c>
      <c r="M75" s="147">
        <v>2000</v>
      </c>
      <c r="N75" s="147">
        <v>689</v>
      </c>
      <c r="O75" s="147">
        <v>1400</v>
      </c>
      <c r="P75" s="87">
        <v>1390</v>
      </c>
      <c r="Q75" s="97">
        <v>1150</v>
      </c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81">
        <f t="shared" si="14"/>
        <v>1560</v>
      </c>
      <c r="AE75" s="81">
        <f t="shared" si="15"/>
        <v>2100</v>
      </c>
      <c r="AF75" s="81">
        <f t="shared" si="16"/>
        <v>1540.8</v>
      </c>
      <c r="AG75" s="81">
        <f t="shared" si="17"/>
        <v>1459.2</v>
      </c>
      <c r="AH75" s="81">
        <f t="shared" si="18"/>
        <v>1530</v>
      </c>
      <c r="AI75" s="81">
        <f t="shared" si="19"/>
        <v>1380</v>
      </c>
      <c r="AJ75" s="81">
        <f t="shared" si="20"/>
        <v>900</v>
      </c>
      <c r="AK75" s="81">
        <f t="shared" si="21"/>
        <v>1320</v>
      </c>
      <c r="AL75" s="81">
        <f t="shared" si="22"/>
        <v>2640</v>
      </c>
      <c r="AM75" s="81">
        <f t="shared" si="23"/>
        <v>2160</v>
      </c>
      <c r="AN75" s="81">
        <f t="shared" si="24"/>
        <v>2400</v>
      </c>
      <c r="AO75" s="81">
        <f t="shared" si="25"/>
        <v>826.8</v>
      </c>
      <c r="AP75" s="81">
        <f t="shared" si="26"/>
        <v>1384.5</v>
      </c>
      <c r="AQ75" s="100"/>
    </row>
    <row r="76" spans="1:43" x14ac:dyDescent="0.2">
      <c r="A76" s="77">
        <v>1074</v>
      </c>
      <c r="B76" s="111" t="s">
        <v>63</v>
      </c>
      <c r="C76" s="136">
        <v>1397</v>
      </c>
      <c r="D76" s="145">
        <v>2070</v>
      </c>
      <c r="E76" s="146">
        <v>1795</v>
      </c>
      <c r="F76" s="146">
        <v>2795</v>
      </c>
      <c r="G76" s="145">
        <v>2470</v>
      </c>
      <c r="H76" s="145">
        <v>2730</v>
      </c>
      <c r="I76" s="145">
        <v>1048</v>
      </c>
      <c r="J76" s="145">
        <v>2500</v>
      </c>
      <c r="K76" s="147">
        <v>2300</v>
      </c>
      <c r="L76" s="147">
        <v>2775</v>
      </c>
      <c r="M76" s="147">
        <v>2700</v>
      </c>
      <c r="N76" s="147">
        <v>2980</v>
      </c>
      <c r="O76" s="147">
        <v>2400</v>
      </c>
      <c r="P76" s="87">
        <v>2530</v>
      </c>
      <c r="Q76" s="97">
        <v>2570</v>
      </c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81">
        <f t="shared" si="14"/>
        <v>1676.4</v>
      </c>
      <c r="AE76" s="81">
        <f t="shared" si="15"/>
        <v>2484</v>
      </c>
      <c r="AF76" s="81">
        <f t="shared" si="16"/>
        <v>2154</v>
      </c>
      <c r="AG76" s="81">
        <f t="shared" si="17"/>
        <v>3354</v>
      </c>
      <c r="AH76" s="81">
        <f t="shared" si="18"/>
        <v>2964</v>
      </c>
      <c r="AI76" s="81">
        <f t="shared" si="19"/>
        <v>3276</v>
      </c>
      <c r="AJ76" s="81">
        <f t="shared" si="20"/>
        <v>1257.5999999999999</v>
      </c>
      <c r="AK76" s="81">
        <f t="shared" si="21"/>
        <v>3000</v>
      </c>
      <c r="AL76" s="81">
        <f t="shared" si="22"/>
        <v>2760</v>
      </c>
      <c r="AM76" s="81">
        <f t="shared" si="23"/>
        <v>3330</v>
      </c>
      <c r="AN76" s="81">
        <f t="shared" si="24"/>
        <v>3240</v>
      </c>
      <c r="AO76" s="81">
        <f t="shared" si="25"/>
        <v>3576</v>
      </c>
      <c r="AP76" s="81">
        <f t="shared" si="26"/>
        <v>2380.25</v>
      </c>
      <c r="AQ76" s="100"/>
    </row>
    <row r="77" spans="1:43" x14ac:dyDescent="0.2">
      <c r="A77" s="77">
        <v>1075</v>
      </c>
      <c r="B77" s="111" t="s">
        <v>65</v>
      </c>
      <c r="C77" s="136">
        <v>0</v>
      </c>
      <c r="D77" s="145">
        <v>0</v>
      </c>
      <c r="E77" s="146">
        <v>0</v>
      </c>
      <c r="F77" s="146">
        <v>0</v>
      </c>
      <c r="G77" s="145">
        <v>266</v>
      </c>
      <c r="H77" s="145">
        <v>0</v>
      </c>
      <c r="I77" s="145">
        <v>0</v>
      </c>
      <c r="J77" s="145">
        <v>0</v>
      </c>
      <c r="K77" s="147">
        <v>0</v>
      </c>
      <c r="L77" s="147">
        <v>321</v>
      </c>
      <c r="M77" s="147">
        <v>0</v>
      </c>
      <c r="N77" s="147">
        <v>0</v>
      </c>
      <c r="O77" s="147">
        <v>0</v>
      </c>
      <c r="Q77" s="97">
        <v>0</v>
      </c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81">
        <f t="shared" si="14"/>
        <v>0</v>
      </c>
      <c r="AE77" s="81">
        <f t="shared" si="15"/>
        <v>0</v>
      </c>
      <c r="AF77" s="81">
        <f t="shared" si="16"/>
        <v>0</v>
      </c>
      <c r="AG77" s="81">
        <f t="shared" si="17"/>
        <v>0</v>
      </c>
      <c r="AH77" s="81">
        <f t="shared" si="18"/>
        <v>319.2</v>
      </c>
      <c r="AI77" s="81">
        <f t="shared" si="19"/>
        <v>0</v>
      </c>
      <c r="AJ77" s="81">
        <f t="shared" si="20"/>
        <v>0</v>
      </c>
      <c r="AK77" s="81">
        <f t="shared" si="21"/>
        <v>0</v>
      </c>
      <c r="AL77" s="81">
        <f t="shared" si="22"/>
        <v>0</v>
      </c>
      <c r="AM77" s="81">
        <f t="shared" si="23"/>
        <v>385.2</v>
      </c>
      <c r="AN77" s="81">
        <f t="shared" si="24"/>
        <v>0</v>
      </c>
      <c r="AO77" s="81">
        <f t="shared" si="25"/>
        <v>0</v>
      </c>
      <c r="AP77" s="81">
        <f t="shared" si="26"/>
        <v>48.916666666666664</v>
      </c>
      <c r="AQ77" s="100"/>
    </row>
    <row r="78" spans="1:43" x14ac:dyDescent="0.2">
      <c r="A78" s="77">
        <v>1076</v>
      </c>
      <c r="B78" s="111" t="s">
        <v>64</v>
      </c>
      <c r="C78" s="136">
        <v>1513</v>
      </c>
      <c r="D78" s="145">
        <v>898</v>
      </c>
      <c r="E78" s="146">
        <v>2955</v>
      </c>
      <c r="F78" s="146">
        <v>1580</v>
      </c>
      <c r="G78" s="145">
        <v>1745</v>
      </c>
      <c r="H78" s="145">
        <v>1850</v>
      </c>
      <c r="I78" s="145">
        <v>2115</v>
      </c>
      <c r="J78" s="145">
        <v>2830</v>
      </c>
      <c r="K78" s="147">
        <v>2000</v>
      </c>
      <c r="L78" s="147">
        <v>2270</v>
      </c>
      <c r="M78" s="147">
        <v>2710</v>
      </c>
      <c r="N78" s="147">
        <v>3720</v>
      </c>
      <c r="O78" s="147">
        <v>1550</v>
      </c>
      <c r="P78" s="87">
        <v>2136</v>
      </c>
      <c r="Q78" s="97">
        <v>2744</v>
      </c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81">
        <f t="shared" si="14"/>
        <v>1815.6</v>
      </c>
      <c r="AE78" s="81">
        <f t="shared" si="15"/>
        <v>1077.5999999999999</v>
      </c>
      <c r="AF78" s="81">
        <f t="shared" si="16"/>
        <v>3546</v>
      </c>
      <c r="AG78" s="81">
        <f t="shared" si="17"/>
        <v>1896</v>
      </c>
      <c r="AH78" s="81">
        <f t="shared" si="18"/>
        <v>2094</v>
      </c>
      <c r="AI78" s="81">
        <f t="shared" si="19"/>
        <v>2220</v>
      </c>
      <c r="AJ78" s="81">
        <f t="shared" si="20"/>
        <v>2538</v>
      </c>
      <c r="AK78" s="81">
        <f t="shared" si="21"/>
        <v>3396</v>
      </c>
      <c r="AL78" s="81">
        <f t="shared" si="22"/>
        <v>2400</v>
      </c>
      <c r="AM78" s="81">
        <f t="shared" si="23"/>
        <v>2724</v>
      </c>
      <c r="AN78" s="81">
        <f t="shared" si="24"/>
        <v>3252</v>
      </c>
      <c r="AO78" s="81">
        <f t="shared" si="25"/>
        <v>4464</v>
      </c>
      <c r="AP78" s="81">
        <f>+AVERAGE(D78:O78)</f>
        <v>2185.25</v>
      </c>
      <c r="AQ78" s="100"/>
    </row>
    <row r="79" spans="1:43" x14ac:dyDescent="0.2">
      <c r="A79" s="77">
        <v>1077</v>
      </c>
      <c r="B79" s="111" t="s">
        <v>66</v>
      </c>
      <c r="C79" s="136">
        <v>511</v>
      </c>
      <c r="D79" s="147">
        <v>2100</v>
      </c>
      <c r="E79" s="147">
        <v>100</v>
      </c>
      <c r="F79" s="147">
        <v>300</v>
      </c>
      <c r="G79" s="147">
        <v>400</v>
      </c>
      <c r="H79" s="147">
        <v>750</v>
      </c>
      <c r="I79" s="147">
        <v>0</v>
      </c>
      <c r="J79" s="147">
        <v>650</v>
      </c>
      <c r="K79" s="147">
        <v>1000</v>
      </c>
      <c r="L79" s="147">
        <v>600</v>
      </c>
      <c r="M79" s="147">
        <v>450</v>
      </c>
      <c r="N79" s="147">
        <v>600</v>
      </c>
      <c r="P79" s="87">
        <v>552</v>
      </c>
      <c r="Q79" s="97">
        <v>950</v>
      </c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81">
        <f t="shared" si="14"/>
        <v>613.20000000000005</v>
      </c>
      <c r="AE79" s="81">
        <f t="shared" si="15"/>
        <v>2520</v>
      </c>
      <c r="AF79" s="81">
        <f t="shared" si="16"/>
        <v>120</v>
      </c>
      <c r="AG79" s="81">
        <f t="shared" si="17"/>
        <v>360</v>
      </c>
      <c r="AH79" s="81">
        <f t="shared" si="18"/>
        <v>480</v>
      </c>
      <c r="AI79" s="81">
        <f t="shared" si="19"/>
        <v>900</v>
      </c>
      <c r="AJ79" s="81">
        <f t="shared" si="20"/>
        <v>0</v>
      </c>
      <c r="AK79" s="81">
        <f t="shared" si="21"/>
        <v>780</v>
      </c>
      <c r="AL79" s="81">
        <f t="shared" si="22"/>
        <v>1200</v>
      </c>
      <c r="AM79" s="81">
        <f t="shared" si="23"/>
        <v>720</v>
      </c>
      <c r="AN79" s="81">
        <f t="shared" si="24"/>
        <v>540</v>
      </c>
      <c r="AO79" s="81">
        <f t="shared" si="25"/>
        <v>720</v>
      </c>
      <c r="AP79" s="81">
        <f t="shared" si="26"/>
        <v>631.81818181818187</v>
      </c>
      <c r="AQ79" s="100"/>
    </row>
    <row r="80" spans="1:43" x14ac:dyDescent="0.2">
      <c r="A80" s="77">
        <v>1078</v>
      </c>
      <c r="B80" s="111" t="s">
        <v>67</v>
      </c>
      <c r="C80" s="136">
        <v>450</v>
      </c>
      <c r="D80" s="147">
        <v>800</v>
      </c>
      <c r="E80" s="147">
        <v>350</v>
      </c>
      <c r="F80" s="147">
        <v>1200</v>
      </c>
      <c r="G80" s="147">
        <v>550</v>
      </c>
      <c r="H80" s="147">
        <v>850</v>
      </c>
      <c r="I80" s="147">
        <v>550</v>
      </c>
      <c r="J80" s="147">
        <v>1000</v>
      </c>
      <c r="K80" s="147">
        <v>850</v>
      </c>
      <c r="L80" s="147">
        <v>784</v>
      </c>
      <c r="M80" s="147">
        <v>1250</v>
      </c>
      <c r="N80" s="147">
        <v>400</v>
      </c>
      <c r="O80" s="147">
        <v>500</v>
      </c>
      <c r="P80" s="87">
        <v>500</v>
      </c>
      <c r="Q80" s="97">
        <v>350</v>
      </c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81">
        <f t="shared" si="14"/>
        <v>540</v>
      </c>
      <c r="AE80" s="81">
        <f t="shared" si="15"/>
        <v>960</v>
      </c>
      <c r="AF80" s="81">
        <f t="shared" si="16"/>
        <v>420</v>
      </c>
      <c r="AG80" s="81">
        <f t="shared" si="17"/>
        <v>1440</v>
      </c>
      <c r="AH80" s="81">
        <f t="shared" si="18"/>
        <v>660</v>
      </c>
      <c r="AI80" s="81">
        <f t="shared" si="19"/>
        <v>1020</v>
      </c>
      <c r="AJ80" s="81">
        <f t="shared" si="20"/>
        <v>660</v>
      </c>
      <c r="AK80" s="81">
        <f t="shared" si="21"/>
        <v>1200</v>
      </c>
      <c r="AL80" s="81">
        <f t="shared" si="22"/>
        <v>1020</v>
      </c>
      <c r="AM80" s="81">
        <f t="shared" si="23"/>
        <v>940.8</v>
      </c>
      <c r="AN80" s="81">
        <f t="shared" si="24"/>
        <v>1500</v>
      </c>
      <c r="AO80" s="81">
        <f t="shared" si="25"/>
        <v>480</v>
      </c>
      <c r="AP80" s="81">
        <f t="shared" si="26"/>
        <v>757</v>
      </c>
      <c r="AQ80" s="100"/>
    </row>
    <row r="81" spans="1:43" x14ac:dyDescent="0.2">
      <c r="A81" s="77">
        <v>1079</v>
      </c>
      <c r="B81" s="111" t="s">
        <v>80</v>
      </c>
      <c r="C81" s="136">
        <v>0</v>
      </c>
      <c r="D81" s="147">
        <v>0</v>
      </c>
      <c r="E81" s="147">
        <v>0</v>
      </c>
      <c r="F81" s="147">
        <v>0</v>
      </c>
      <c r="G81" s="147">
        <v>0</v>
      </c>
      <c r="H81" s="147">
        <v>0</v>
      </c>
      <c r="I81" s="147">
        <v>0</v>
      </c>
      <c r="J81" s="147">
        <v>0</v>
      </c>
      <c r="K81" s="147">
        <v>0</v>
      </c>
      <c r="L81" s="147">
        <v>0</v>
      </c>
      <c r="M81" s="147">
        <v>50</v>
      </c>
      <c r="N81" s="147">
        <v>0</v>
      </c>
      <c r="O81" s="147">
        <v>0</v>
      </c>
      <c r="P81" s="8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81">
        <f t="shared" si="14"/>
        <v>0</v>
      </c>
      <c r="AE81" s="81">
        <f t="shared" si="15"/>
        <v>0</v>
      </c>
      <c r="AF81" s="81">
        <f t="shared" si="16"/>
        <v>0</v>
      </c>
      <c r="AG81" s="81">
        <f t="shared" si="17"/>
        <v>0</v>
      </c>
      <c r="AH81" s="81">
        <f t="shared" si="18"/>
        <v>0</v>
      </c>
      <c r="AI81" s="81">
        <f t="shared" si="19"/>
        <v>0</v>
      </c>
      <c r="AJ81" s="81">
        <f t="shared" si="20"/>
        <v>0</v>
      </c>
      <c r="AK81" s="81">
        <f t="shared" si="21"/>
        <v>0</v>
      </c>
      <c r="AL81" s="81">
        <f t="shared" si="22"/>
        <v>0</v>
      </c>
      <c r="AM81" s="81">
        <f t="shared" si="23"/>
        <v>0</v>
      </c>
      <c r="AN81" s="81">
        <f t="shared" si="24"/>
        <v>60</v>
      </c>
      <c r="AO81" s="81">
        <f t="shared" si="25"/>
        <v>0</v>
      </c>
      <c r="AP81" s="81">
        <f t="shared" si="26"/>
        <v>4.166666666666667</v>
      </c>
      <c r="AQ81" s="100"/>
    </row>
    <row r="82" spans="1:43" x14ac:dyDescent="0.2">
      <c r="A82" s="77">
        <v>1080</v>
      </c>
      <c r="B82" s="111" t="s">
        <v>77</v>
      </c>
      <c r="C82" s="136">
        <v>0</v>
      </c>
      <c r="D82" s="147">
        <v>0</v>
      </c>
      <c r="E82" s="147">
        <v>0</v>
      </c>
      <c r="F82" s="147">
        <v>0</v>
      </c>
      <c r="G82" s="147">
        <v>0</v>
      </c>
      <c r="H82" s="147">
        <v>0</v>
      </c>
      <c r="I82" s="147">
        <v>0</v>
      </c>
      <c r="J82" s="147">
        <v>0</v>
      </c>
      <c r="K82" s="147">
        <v>50</v>
      </c>
      <c r="L82" s="147">
        <v>0</v>
      </c>
      <c r="M82" s="147">
        <v>100</v>
      </c>
      <c r="N82" s="147">
        <v>0</v>
      </c>
      <c r="O82" s="147">
        <v>0</v>
      </c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81">
        <f t="shared" si="14"/>
        <v>0</v>
      </c>
      <c r="AE82" s="81">
        <f t="shared" si="15"/>
        <v>0</v>
      </c>
      <c r="AF82" s="81">
        <f t="shared" si="16"/>
        <v>0</v>
      </c>
      <c r="AG82" s="81">
        <f t="shared" si="17"/>
        <v>0</v>
      </c>
      <c r="AH82" s="81">
        <f t="shared" si="18"/>
        <v>0</v>
      </c>
      <c r="AI82" s="81">
        <f t="shared" si="19"/>
        <v>0</v>
      </c>
      <c r="AJ82" s="81">
        <f t="shared" si="20"/>
        <v>0</v>
      </c>
      <c r="AK82" s="81">
        <f t="shared" si="21"/>
        <v>0</v>
      </c>
      <c r="AL82" s="81">
        <f t="shared" si="22"/>
        <v>60</v>
      </c>
      <c r="AM82" s="81">
        <f t="shared" si="23"/>
        <v>0</v>
      </c>
      <c r="AN82" s="81">
        <f t="shared" si="24"/>
        <v>120</v>
      </c>
      <c r="AO82" s="81">
        <f t="shared" si="25"/>
        <v>0</v>
      </c>
      <c r="AP82" s="81">
        <f t="shared" si="26"/>
        <v>12.5</v>
      </c>
      <c r="AQ82" s="100"/>
    </row>
    <row r="83" spans="1:43" x14ac:dyDescent="0.2">
      <c r="A83" s="77">
        <v>1081</v>
      </c>
      <c r="B83" s="111" t="s">
        <v>68</v>
      </c>
      <c r="C83" s="136">
        <v>0</v>
      </c>
      <c r="D83" s="147">
        <v>250</v>
      </c>
      <c r="E83" s="147">
        <v>0</v>
      </c>
      <c r="F83" s="147">
        <v>500</v>
      </c>
      <c r="G83" s="147">
        <v>250</v>
      </c>
      <c r="H83" s="147">
        <v>50</v>
      </c>
      <c r="I83" s="147">
        <v>300</v>
      </c>
      <c r="J83" s="147">
        <v>0</v>
      </c>
      <c r="K83" s="147">
        <v>450</v>
      </c>
      <c r="L83" s="147">
        <v>1600</v>
      </c>
      <c r="M83" s="147">
        <v>1000</v>
      </c>
      <c r="N83" s="147">
        <v>0</v>
      </c>
      <c r="O83" s="147">
        <v>0</v>
      </c>
      <c r="P83" s="87">
        <v>1500</v>
      </c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81">
        <f t="shared" si="14"/>
        <v>0</v>
      </c>
      <c r="AE83" s="81">
        <f t="shared" si="15"/>
        <v>300</v>
      </c>
      <c r="AF83" s="81">
        <f t="shared" si="16"/>
        <v>0</v>
      </c>
      <c r="AG83" s="81">
        <f t="shared" si="17"/>
        <v>600</v>
      </c>
      <c r="AH83" s="81">
        <f t="shared" si="18"/>
        <v>300</v>
      </c>
      <c r="AI83" s="81">
        <f t="shared" si="19"/>
        <v>60</v>
      </c>
      <c r="AJ83" s="81">
        <f t="shared" si="20"/>
        <v>360</v>
      </c>
      <c r="AK83" s="81">
        <f t="shared" si="21"/>
        <v>0</v>
      </c>
      <c r="AL83" s="81">
        <f t="shared" si="22"/>
        <v>540</v>
      </c>
      <c r="AM83" s="81">
        <f t="shared" si="23"/>
        <v>1920</v>
      </c>
      <c r="AN83" s="81">
        <f t="shared" si="24"/>
        <v>1200</v>
      </c>
      <c r="AO83" s="81">
        <f t="shared" si="25"/>
        <v>0</v>
      </c>
      <c r="AP83" s="81">
        <f t="shared" si="26"/>
        <v>366.66666666666669</v>
      </c>
      <c r="AQ83" s="100"/>
    </row>
    <row r="84" spans="1:43" x14ac:dyDescent="0.2">
      <c r="A84" s="77">
        <v>1082</v>
      </c>
      <c r="B84" s="111" t="s">
        <v>81</v>
      </c>
      <c r="C84" s="136">
        <v>0</v>
      </c>
      <c r="D84" s="147">
        <v>0</v>
      </c>
      <c r="E84" s="147">
        <v>0</v>
      </c>
      <c r="F84" s="147">
        <v>0</v>
      </c>
      <c r="G84" s="147">
        <v>0</v>
      </c>
      <c r="H84" s="147">
        <v>0</v>
      </c>
      <c r="I84" s="147">
        <v>0</v>
      </c>
      <c r="J84" s="147">
        <v>0</v>
      </c>
      <c r="K84" s="147">
        <v>0</v>
      </c>
      <c r="L84" s="147">
        <v>0</v>
      </c>
      <c r="M84" s="147">
        <v>2750</v>
      </c>
      <c r="N84" s="147">
        <v>500</v>
      </c>
      <c r="O84" s="147">
        <v>350</v>
      </c>
      <c r="P84" s="8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81">
        <f t="shared" si="14"/>
        <v>0</v>
      </c>
      <c r="AE84" s="81">
        <f t="shared" si="15"/>
        <v>0</v>
      </c>
      <c r="AF84" s="81">
        <f t="shared" si="16"/>
        <v>0</v>
      </c>
      <c r="AG84" s="81">
        <f t="shared" si="17"/>
        <v>0</v>
      </c>
      <c r="AH84" s="81">
        <f t="shared" si="18"/>
        <v>0</v>
      </c>
      <c r="AI84" s="81">
        <f t="shared" si="19"/>
        <v>0</v>
      </c>
      <c r="AJ84" s="81">
        <f t="shared" si="20"/>
        <v>0</v>
      </c>
      <c r="AK84" s="81">
        <f t="shared" si="21"/>
        <v>0</v>
      </c>
      <c r="AL84" s="81">
        <f t="shared" si="22"/>
        <v>0</v>
      </c>
      <c r="AM84" s="81">
        <f t="shared" si="23"/>
        <v>0</v>
      </c>
      <c r="AN84" s="81">
        <f t="shared" si="24"/>
        <v>3300</v>
      </c>
      <c r="AO84" s="81">
        <f t="shared" si="25"/>
        <v>600</v>
      </c>
      <c r="AP84" s="81">
        <f t="shared" si="26"/>
        <v>300</v>
      </c>
      <c r="AQ84" s="100"/>
    </row>
    <row r="85" spans="1:43" x14ac:dyDescent="0.2">
      <c r="A85" s="77">
        <v>1083</v>
      </c>
      <c r="B85" s="111" t="s">
        <v>69</v>
      </c>
      <c r="C85" s="136">
        <v>9000</v>
      </c>
      <c r="D85" s="147">
        <v>10000</v>
      </c>
      <c r="E85" s="147">
        <v>8000</v>
      </c>
      <c r="F85" s="147">
        <v>8700</v>
      </c>
      <c r="G85" s="147">
        <v>9800</v>
      </c>
      <c r="H85" s="147">
        <v>12000</v>
      </c>
      <c r="I85" s="147">
        <v>9250</v>
      </c>
      <c r="J85" s="147">
        <v>18750</v>
      </c>
      <c r="K85" s="147">
        <v>9500</v>
      </c>
      <c r="L85" s="147">
        <v>10500</v>
      </c>
      <c r="M85" s="147">
        <v>6000</v>
      </c>
      <c r="N85" s="147">
        <v>5700</v>
      </c>
      <c r="O85" s="147">
        <v>9925</v>
      </c>
      <c r="P85" s="87">
        <v>9750</v>
      </c>
      <c r="Q85" s="97">
        <v>11850</v>
      </c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81">
        <f t="shared" si="14"/>
        <v>10800</v>
      </c>
      <c r="AE85" s="81">
        <f t="shared" si="15"/>
        <v>12000</v>
      </c>
      <c r="AF85" s="81">
        <f t="shared" si="16"/>
        <v>9600</v>
      </c>
      <c r="AG85" s="81">
        <f t="shared" si="17"/>
        <v>10440</v>
      </c>
      <c r="AH85" s="81">
        <f t="shared" si="18"/>
        <v>11760</v>
      </c>
      <c r="AI85" s="81">
        <f t="shared" si="19"/>
        <v>14400</v>
      </c>
      <c r="AJ85" s="81">
        <f t="shared" si="20"/>
        <v>11100</v>
      </c>
      <c r="AK85" s="81">
        <f t="shared" si="21"/>
        <v>22500</v>
      </c>
      <c r="AL85" s="81">
        <f t="shared" si="22"/>
        <v>11400</v>
      </c>
      <c r="AM85" s="81">
        <f t="shared" si="23"/>
        <v>12600</v>
      </c>
      <c r="AN85" s="81">
        <f t="shared" si="24"/>
        <v>7200</v>
      </c>
      <c r="AO85" s="81">
        <f t="shared" si="25"/>
        <v>6840</v>
      </c>
      <c r="AP85" s="81">
        <f t="shared" si="26"/>
        <v>9843.75</v>
      </c>
      <c r="AQ85" s="100"/>
    </row>
    <row r="86" spans="1:43" x14ac:dyDescent="0.2">
      <c r="A86" s="77">
        <v>1084</v>
      </c>
      <c r="B86" s="111" t="s">
        <v>252</v>
      </c>
      <c r="C86" s="136">
        <v>0</v>
      </c>
      <c r="D86" s="147">
        <v>0</v>
      </c>
      <c r="E86" s="147">
        <v>0</v>
      </c>
      <c r="F86" s="147">
        <v>0</v>
      </c>
      <c r="G86" s="147">
        <v>0</v>
      </c>
      <c r="H86" s="147">
        <v>0</v>
      </c>
      <c r="I86" s="147">
        <v>0</v>
      </c>
      <c r="J86" s="147">
        <v>0</v>
      </c>
      <c r="K86" s="147">
        <v>0</v>
      </c>
      <c r="L86" s="147">
        <v>0</v>
      </c>
      <c r="M86" s="147">
        <v>0</v>
      </c>
      <c r="N86" s="147">
        <v>0</v>
      </c>
      <c r="O86" s="147">
        <v>0</v>
      </c>
      <c r="Q86" s="97">
        <v>50</v>
      </c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81">
        <f t="shared" si="14"/>
        <v>0</v>
      </c>
      <c r="AE86" s="81">
        <f t="shared" si="15"/>
        <v>0</v>
      </c>
      <c r="AF86" s="81">
        <f t="shared" si="16"/>
        <v>0</v>
      </c>
      <c r="AG86" s="81">
        <f t="shared" si="17"/>
        <v>0</v>
      </c>
      <c r="AH86" s="81">
        <f t="shared" si="18"/>
        <v>0</v>
      </c>
      <c r="AI86" s="81">
        <f t="shared" si="19"/>
        <v>0</v>
      </c>
      <c r="AJ86" s="81">
        <f t="shared" si="20"/>
        <v>0</v>
      </c>
      <c r="AK86" s="81">
        <f t="shared" si="21"/>
        <v>0</v>
      </c>
      <c r="AL86" s="81">
        <f t="shared" si="22"/>
        <v>0</v>
      </c>
      <c r="AM86" s="81">
        <f t="shared" si="23"/>
        <v>0</v>
      </c>
      <c r="AN86" s="81">
        <f t="shared" si="24"/>
        <v>0</v>
      </c>
      <c r="AO86" s="81">
        <f t="shared" si="25"/>
        <v>0</v>
      </c>
      <c r="AP86" s="81">
        <f t="shared" si="26"/>
        <v>0</v>
      </c>
      <c r="AQ86" s="100"/>
    </row>
    <row r="87" spans="1:43" x14ac:dyDescent="0.2">
      <c r="A87" s="77">
        <v>1085</v>
      </c>
      <c r="B87" s="111" t="s">
        <v>253</v>
      </c>
      <c r="C87" s="136">
        <v>0</v>
      </c>
      <c r="D87" s="147">
        <v>0</v>
      </c>
      <c r="E87" s="147">
        <v>0</v>
      </c>
      <c r="F87" s="147">
        <v>0</v>
      </c>
      <c r="G87" s="147">
        <v>0</v>
      </c>
      <c r="H87" s="147">
        <v>0</v>
      </c>
      <c r="I87" s="147">
        <v>0</v>
      </c>
      <c r="J87" s="147">
        <v>0</v>
      </c>
      <c r="K87" s="147">
        <v>0</v>
      </c>
      <c r="L87" s="147">
        <v>0</v>
      </c>
      <c r="M87" s="147">
        <v>0</v>
      </c>
      <c r="N87" s="147">
        <v>0</v>
      </c>
      <c r="O87" s="147">
        <v>0</v>
      </c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81">
        <f t="shared" si="14"/>
        <v>0</v>
      </c>
      <c r="AE87" s="81">
        <f t="shared" si="15"/>
        <v>0</v>
      </c>
      <c r="AF87" s="81">
        <f t="shared" si="16"/>
        <v>0</v>
      </c>
      <c r="AG87" s="81">
        <f t="shared" si="17"/>
        <v>0</v>
      </c>
      <c r="AH87" s="81">
        <f t="shared" si="18"/>
        <v>0</v>
      </c>
      <c r="AI87" s="81">
        <f t="shared" si="19"/>
        <v>0</v>
      </c>
      <c r="AJ87" s="81">
        <f t="shared" si="20"/>
        <v>0</v>
      </c>
      <c r="AK87" s="81">
        <f t="shared" si="21"/>
        <v>0</v>
      </c>
      <c r="AL87" s="81">
        <f t="shared" si="22"/>
        <v>0</v>
      </c>
      <c r="AM87" s="81">
        <f t="shared" si="23"/>
        <v>0</v>
      </c>
      <c r="AN87" s="81">
        <f t="shared" si="24"/>
        <v>0</v>
      </c>
      <c r="AO87" s="81">
        <f t="shared" si="25"/>
        <v>0</v>
      </c>
      <c r="AP87" s="81">
        <f t="shared" si="26"/>
        <v>0</v>
      </c>
      <c r="AQ87" s="100"/>
    </row>
    <row r="88" spans="1:43" x14ac:dyDescent="0.2">
      <c r="A88" s="77">
        <v>1086</v>
      </c>
      <c r="B88" s="111" t="s">
        <v>70</v>
      </c>
      <c r="C88" s="136">
        <v>100</v>
      </c>
      <c r="D88" s="147">
        <v>243</v>
      </c>
      <c r="E88" s="147">
        <v>0</v>
      </c>
      <c r="F88" s="147">
        <v>0</v>
      </c>
      <c r="G88" s="147">
        <v>0</v>
      </c>
      <c r="H88" s="147">
        <v>0</v>
      </c>
      <c r="I88" s="147">
        <v>0</v>
      </c>
      <c r="J88" s="147">
        <v>0</v>
      </c>
      <c r="K88" s="147">
        <v>0</v>
      </c>
      <c r="L88" s="147">
        <v>0</v>
      </c>
      <c r="M88" s="147">
        <v>0</v>
      </c>
      <c r="N88" s="147">
        <v>0</v>
      </c>
      <c r="O88" s="147">
        <v>0</v>
      </c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81">
        <f t="shared" ref="AD88:AD151" si="27">+(C88*20%)+C88</f>
        <v>120</v>
      </c>
      <c r="AE88" s="81">
        <f t="shared" ref="AE88:AE151" si="28">+(D88*20%)+D88</f>
        <v>291.60000000000002</v>
      </c>
      <c r="AF88" s="81">
        <f t="shared" ref="AF88:AF151" si="29">+(E88*20%)+E88</f>
        <v>0</v>
      </c>
      <c r="AG88" s="81">
        <f t="shared" ref="AG88:AG151" si="30">+(F88*20%)+F88</f>
        <v>0</v>
      </c>
      <c r="AH88" s="81">
        <f t="shared" ref="AH88:AH151" si="31">+(G88*20%)+G88</f>
        <v>0</v>
      </c>
      <c r="AI88" s="81">
        <f t="shared" ref="AI88:AI151" si="32">+(H88*20%)+H88</f>
        <v>0</v>
      </c>
      <c r="AJ88" s="81">
        <f t="shared" ref="AJ88:AJ151" si="33">+(I88*20%)+I88</f>
        <v>0</v>
      </c>
      <c r="AK88" s="81">
        <f t="shared" ref="AK88:AK151" si="34">+(J88*20%)+J88</f>
        <v>0</v>
      </c>
      <c r="AL88" s="81">
        <f t="shared" ref="AL88:AL151" si="35">+(K88*20%)+K88</f>
        <v>0</v>
      </c>
      <c r="AM88" s="81">
        <f t="shared" ref="AM88:AM151" si="36">+(L88*20%)+L88</f>
        <v>0</v>
      </c>
      <c r="AN88" s="81">
        <f t="shared" ref="AN88:AN151" si="37">+(M88*20%)+M88</f>
        <v>0</v>
      </c>
      <c r="AO88" s="81">
        <f t="shared" ref="AO88:AO151" si="38">+(N88*20%)+N88</f>
        <v>0</v>
      </c>
      <c r="AP88" s="81">
        <f t="shared" si="26"/>
        <v>20.25</v>
      </c>
      <c r="AQ88" s="100"/>
    </row>
    <row r="89" spans="1:43" x14ac:dyDescent="0.2">
      <c r="A89" s="77">
        <v>1087</v>
      </c>
      <c r="B89" s="111" t="s">
        <v>72</v>
      </c>
      <c r="C89" s="136">
        <v>50000</v>
      </c>
      <c r="D89" s="147">
        <v>55000</v>
      </c>
      <c r="E89" s="147">
        <v>33000</v>
      </c>
      <c r="F89" s="147">
        <v>48150</v>
      </c>
      <c r="G89" s="147">
        <v>36550</v>
      </c>
      <c r="H89" s="147">
        <v>36050</v>
      </c>
      <c r="I89" s="147">
        <v>42250</v>
      </c>
      <c r="J89" s="147">
        <v>54000</v>
      </c>
      <c r="K89" s="147">
        <v>56800</v>
      </c>
      <c r="L89" s="147">
        <v>64600</v>
      </c>
      <c r="M89" s="147">
        <v>62105</v>
      </c>
      <c r="N89" s="147">
        <v>53550</v>
      </c>
      <c r="O89" s="147">
        <v>67532</v>
      </c>
      <c r="P89" s="87">
        <v>63000</v>
      </c>
      <c r="Q89" s="97">
        <v>58300</v>
      </c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81">
        <f t="shared" si="27"/>
        <v>60000</v>
      </c>
      <c r="AE89" s="81">
        <f t="shared" si="28"/>
        <v>66000</v>
      </c>
      <c r="AF89" s="81">
        <f t="shared" si="29"/>
        <v>39600</v>
      </c>
      <c r="AG89" s="81">
        <f t="shared" si="30"/>
        <v>57780</v>
      </c>
      <c r="AH89" s="81">
        <f t="shared" si="31"/>
        <v>43860</v>
      </c>
      <c r="AI89" s="81">
        <f t="shared" si="32"/>
        <v>43260</v>
      </c>
      <c r="AJ89" s="81">
        <f t="shared" si="33"/>
        <v>50700</v>
      </c>
      <c r="AK89" s="81">
        <f t="shared" si="34"/>
        <v>64800</v>
      </c>
      <c r="AL89" s="81">
        <f t="shared" si="35"/>
        <v>68160</v>
      </c>
      <c r="AM89" s="81">
        <f t="shared" si="36"/>
        <v>77520</v>
      </c>
      <c r="AN89" s="81">
        <f t="shared" si="37"/>
        <v>74526</v>
      </c>
      <c r="AO89" s="81">
        <f t="shared" si="38"/>
        <v>64260</v>
      </c>
      <c r="AP89" s="81">
        <f t="shared" si="26"/>
        <v>50798.916666666664</v>
      </c>
      <c r="AQ89" s="100"/>
    </row>
    <row r="90" spans="1:43" x14ac:dyDescent="0.2">
      <c r="A90" s="77">
        <v>1088</v>
      </c>
      <c r="B90" s="111" t="s">
        <v>71</v>
      </c>
      <c r="C90" s="136">
        <v>8000</v>
      </c>
      <c r="D90" s="147">
        <v>5300</v>
      </c>
      <c r="E90" s="147">
        <v>7100</v>
      </c>
      <c r="F90" s="147">
        <v>5500</v>
      </c>
      <c r="G90" s="147">
        <v>4400</v>
      </c>
      <c r="H90" s="147">
        <v>3500</v>
      </c>
      <c r="I90" s="147">
        <v>6000</v>
      </c>
      <c r="J90" s="147">
        <v>4250</v>
      </c>
      <c r="K90" s="147">
        <v>8450</v>
      </c>
      <c r="L90" s="147">
        <v>2150</v>
      </c>
      <c r="M90" s="147">
        <v>4850</v>
      </c>
      <c r="N90" s="147">
        <v>5150</v>
      </c>
      <c r="O90" s="147">
        <v>9204</v>
      </c>
      <c r="P90" s="87">
        <v>7800</v>
      </c>
      <c r="Q90" s="97">
        <v>8500</v>
      </c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81">
        <f t="shared" si="27"/>
        <v>9600</v>
      </c>
      <c r="AE90" s="81">
        <f t="shared" si="28"/>
        <v>6360</v>
      </c>
      <c r="AF90" s="81">
        <f t="shared" si="29"/>
        <v>8520</v>
      </c>
      <c r="AG90" s="81">
        <f t="shared" si="30"/>
        <v>6600</v>
      </c>
      <c r="AH90" s="81">
        <f t="shared" si="31"/>
        <v>5280</v>
      </c>
      <c r="AI90" s="81">
        <f t="shared" si="32"/>
        <v>4200</v>
      </c>
      <c r="AJ90" s="81">
        <f t="shared" si="33"/>
        <v>7200</v>
      </c>
      <c r="AK90" s="81">
        <f t="shared" si="34"/>
        <v>5100</v>
      </c>
      <c r="AL90" s="81">
        <f t="shared" si="35"/>
        <v>10140</v>
      </c>
      <c r="AM90" s="81">
        <f t="shared" si="36"/>
        <v>2580</v>
      </c>
      <c r="AN90" s="81">
        <f t="shared" si="37"/>
        <v>5820</v>
      </c>
      <c r="AO90" s="81">
        <f t="shared" si="38"/>
        <v>6180</v>
      </c>
      <c r="AP90" s="81">
        <f t="shared" si="26"/>
        <v>5487.833333333333</v>
      </c>
      <c r="AQ90" s="100"/>
    </row>
    <row r="91" spans="1:43" x14ac:dyDescent="0.2">
      <c r="A91" s="77">
        <v>1089</v>
      </c>
      <c r="B91" s="111" t="s">
        <v>78</v>
      </c>
      <c r="C91" s="136">
        <v>0</v>
      </c>
      <c r="D91" s="147">
        <v>0</v>
      </c>
      <c r="E91" s="147">
        <v>0</v>
      </c>
      <c r="F91" s="147">
        <v>0</v>
      </c>
      <c r="G91" s="147">
        <v>0</v>
      </c>
      <c r="H91" s="147">
        <v>0</v>
      </c>
      <c r="I91" s="147">
        <v>0</v>
      </c>
      <c r="J91" s="147">
        <v>0</v>
      </c>
      <c r="K91" s="147">
        <v>150</v>
      </c>
      <c r="L91" s="147">
        <v>0</v>
      </c>
      <c r="M91" s="147">
        <v>0</v>
      </c>
      <c r="N91" s="147">
        <v>0</v>
      </c>
      <c r="O91" s="147">
        <v>0</v>
      </c>
      <c r="P91" s="8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81">
        <f t="shared" si="27"/>
        <v>0</v>
      </c>
      <c r="AE91" s="81">
        <f t="shared" si="28"/>
        <v>0</v>
      </c>
      <c r="AF91" s="81">
        <f t="shared" si="29"/>
        <v>0</v>
      </c>
      <c r="AG91" s="81">
        <f t="shared" si="30"/>
        <v>0</v>
      </c>
      <c r="AH91" s="81">
        <f t="shared" si="31"/>
        <v>0</v>
      </c>
      <c r="AI91" s="81">
        <f t="shared" si="32"/>
        <v>0</v>
      </c>
      <c r="AJ91" s="81">
        <f t="shared" si="33"/>
        <v>0</v>
      </c>
      <c r="AK91" s="81">
        <f t="shared" si="34"/>
        <v>0</v>
      </c>
      <c r="AL91" s="81">
        <f t="shared" si="35"/>
        <v>180</v>
      </c>
      <c r="AM91" s="81">
        <f t="shared" si="36"/>
        <v>0</v>
      </c>
      <c r="AN91" s="81">
        <f t="shared" si="37"/>
        <v>0</v>
      </c>
      <c r="AO91" s="81">
        <f t="shared" si="38"/>
        <v>0</v>
      </c>
      <c r="AP91" s="81">
        <f t="shared" si="26"/>
        <v>12.5</v>
      </c>
      <c r="AQ91" s="100"/>
    </row>
    <row r="92" spans="1:43" x14ac:dyDescent="0.2">
      <c r="A92" s="77">
        <v>1090</v>
      </c>
      <c r="B92" s="111" t="s">
        <v>254</v>
      </c>
      <c r="C92" s="136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0</v>
      </c>
      <c r="K92" s="147">
        <v>0</v>
      </c>
      <c r="L92" s="147">
        <v>0</v>
      </c>
      <c r="M92" s="147">
        <v>0</v>
      </c>
      <c r="N92" s="147">
        <v>0</v>
      </c>
      <c r="O92" s="147">
        <v>0</v>
      </c>
      <c r="P92" s="8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81">
        <f t="shared" si="27"/>
        <v>0</v>
      </c>
      <c r="AE92" s="81">
        <f t="shared" si="28"/>
        <v>0</v>
      </c>
      <c r="AF92" s="81">
        <f t="shared" si="29"/>
        <v>0</v>
      </c>
      <c r="AG92" s="81">
        <f t="shared" si="30"/>
        <v>0</v>
      </c>
      <c r="AH92" s="81">
        <f t="shared" si="31"/>
        <v>0</v>
      </c>
      <c r="AI92" s="81">
        <f t="shared" si="32"/>
        <v>0</v>
      </c>
      <c r="AJ92" s="81">
        <f t="shared" si="33"/>
        <v>0</v>
      </c>
      <c r="AK92" s="81">
        <f t="shared" si="34"/>
        <v>0</v>
      </c>
      <c r="AL92" s="81">
        <f t="shared" si="35"/>
        <v>0</v>
      </c>
      <c r="AM92" s="81">
        <f t="shared" si="36"/>
        <v>0</v>
      </c>
      <c r="AN92" s="81">
        <f t="shared" si="37"/>
        <v>0</v>
      </c>
      <c r="AO92" s="81">
        <f t="shared" si="38"/>
        <v>0</v>
      </c>
      <c r="AP92" s="81">
        <f t="shared" si="26"/>
        <v>0</v>
      </c>
      <c r="AQ92" s="100"/>
    </row>
    <row r="93" spans="1:43" x14ac:dyDescent="0.2">
      <c r="A93" s="77">
        <v>1091</v>
      </c>
      <c r="B93" s="111" t="s">
        <v>76</v>
      </c>
      <c r="C93" s="136">
        <v>0</v>
      </c>
      <c r="D93" s="147">
        <v>0</v>
      </c>
      <c r="E93" s="147">
        <v>0</v>
      </c>
      <c r="F93" s="147">
        <v>0</v>
      </c>
      <c r="G93" s="147">
        <v>50</v>
      </c>
      <c r="H93" s="147">
        <v>100</v>
      </c>
      <c r="I93" s="147">
        <v>500</v>
      </c>
      <c r="J93" s="147">
        <v>150</v>
      </c>
      <c r="K93" s="147">
        <v>350</v>
      </c>
      <c r="L93" s="147">
        <v>100</v>
      </c>
      <c r="M93" s="147">
        <v>100</v>
      </c>
      <c r="N93" s="147">
        <v>1250</v>
      </c>
      <c r="O93" s="147">
        <v>300</v>
      </c>
      <c r="P93" s="87">
        <v>700</v>
      </c>
      <c r="Q93" s="97">
        <v>750</v>
      </c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81">
        <f t="shared" si="27"/>
        <v>0</v>
      </c>
      <c r="AE93" s="81">
        <f t="shared" si="28"/>
        <v>0</v>
      </c>
      <c r="AF93" s="81">
        <f t="shared" si="29"/>
        <v>0</v>
      </c>
      <c r="AG93" s="81">
        <f t="shared" si="30"/>
        <v>0</v>
      </c>
      <c r="AH93" s="81">
        <f t="shared" si="31"/>
        <v>60</v>
      </c>
      <c r="AI93" s="81">
        <f t="shared" si="32"/>
        <v>120</v>
      </c>
      <c r="AJ93" s="81">
        <f t="shared" si="33"/>
        <v>600</v>
      </c>
      <c r="AK93" s="81">
        <f t="shared" si="34"/>
        <v>180</v>
      </c>
      <c r="AL93" s="81">
        <f t="shared" si="35"/>
        <v>420</v>
      </c>
      <c r="AM93" s="81">
        <f t="shared" si="36"/>
        <v>120</v>
      </c>
      <c r="AN93" s="81">
        <f t="shared" si="37"/>
        <v>120</v>
      </c>
      <c r="AO93" s="81">
        <f t="shared" si="38"/>
        <v>1500</v>
      </c>
      <c r="AP93" s="81">
        <f t="shared" si="26"/>
        <v>241.66666666666666</v>
      </c>
      <c r="AQ93" s="100"/>
    </row>
    <row r="94" spans="1:43" x14ac:dyDescent="0.2">
      <c r="A94" s="77">
        <v>1092</v>
      </c>
      <c r="B94" s="111" t="s">
        <v>79</v>
      </c>
      <c r="C94" s="136">
        <v>0</v>
      </c>
      <c r="D94" s="147">
        <v>0</v>
      </c>
      <c r="E94" s="147">
        <v>0</v>
      </c>
      <c r="F94" s="147">
        <v>0</v>
      </c>
      <c r="G94" s="147">
        <v>0</v>
      </c>
      <c r="H94" s="147">
        <v>50</v>
      </c>
      <c r="I94" s="147">
        <v>0</v>
      </c>
      <c r="J94" s="147">
        <v>0</v>
      </c>
      <c r="K94" s="147">
        <v>150</v>
      </c>
      <c r="L94" s="147">
        <v>0</v>
      </c>
      <c r="M94" s="147">
        <v>0</v>
      </c>
      <c r="N94" s="147">
        <v>0</v>
      </c>
      <c r="O94" s="147">
        <v>0</v>
      </c>
      <c r="P94" s="8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81">
        <f t="shared" si="27"/>
        <v>0</v>
      </c>
      <c r="AE94" s="81">
        <f t="shared" si="28"/>
        <v>0</v>
      </c>
      <c r="AF94" s="81">
        <f t="shared" si="29"/>
        <v>0</v>
      </c>
      <c r="AG94" s="81">
        <f t="shared" si="30"/>
        <v>0</v>
      </c>
      <c r="AH94" s="81">
        <f t="shared" si="31"/>
        <v>0</v>
      </c>
      <c r="AI94" s="81">
        <f t="shared" si="32"/>
        <v>60</v>
      </c>
      <c r="AJ94" s="81">
        <f t="shared" si="33"/>
        <v>0</v>
      </c>
      <c r="AK94" s="81">
        <f t="shared" si="34"/>
        <v>0</v>
      </c>
      <c r="AL94" s="81">
        <f t="shared" si="35"/>
        <v>180</v>
      </c>
      <c r="AM94" s="81">
        <f t="shared" si="36"/>
        <v>0</v>
      </c>
      <c r="AN94" s="81">
        <f t="shared" si="37"/>
        <v>0</v>
      </c>
      <c r="AO94" s="81">
        <f t="shared" si="38"/>
        <v>0</v>
      </c>
      <c r="AP94" s="81">
        <f t="shared" si="26"/>
        <v>16.666666666666668</v>
      </c>
      <c r="AQ94" s="100"/>
    </row>
    <row r="95" spans="1:43" x14ac:dyDescent="0.2">
      <c r="A95" s="77">
        <v>1093</v>
      </c>
      <c r="B95" s="111" t="s">
        <v>74</v>
      </c>
      <c r="C95" s="136">
        <v>0</v>
      </c>
      <c r="D95" s="147">
        <v>0</v>
      </c>
      <c r="E95" s="147">
        <v>0</v>
      </c>
      <c r="F95" s="147">
        <v>0</v>
      </c>
      <c r="G95" s="147">
        <v>100</v>
      </c>
      <c r="H95" s="147">
        <v>0</v>
      </c>
      <c r="I95" s="147">
        <v>0</v>
      </c>
      <c r="J95" s="147">
        <v>0</v>
      </c>
      <c r="K95" s="147">
        <v>0</v>
      </c>
      <c r="L95" s="147">
        <v>0</v>
      </c>
      <c r="M95" s="147">
        <v>0</v>
      </c>
      <c r="N95" s="147">
        <v>0</v>
      </c>
      <c r="O95" s="147">
        <v>0</v>
      </c>
      <c r="P95" s="8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81">
        <f t="shared" si="27"/>
        <v>0</v>
      </c>
      <c r="AE95" s="81">
        <f t="shared" si="28"/>
        <v>0</v>
      </c>
      <c r="AF95" s="81">
        <f t="shared" si="29"/>
        <v>0</v>
      </c>
      <c r="AG95" s="81">
        <f t="shared" si="30"/>
        <v>0</v>
      </c>
      <c r="AH95" s="81">
        <f t="shared" si="31"/>
        <v>120</v>
      </c>
      <c r="AI95" s="81">
        <f t="shared" si="32"/>
        <v>0</v>
      </c>
      <c r="AJ95" s="81">
        <f t="shared" si="33"/>
        <v>0</v>
      </c>
      <c r="AK95" s="81">
        <f t="shared" si="34"/>
        <v>0</v>
      </c>
      <c r="AL95" s="81">
        <f t="shared" si="35"/>
        <v>0</v>
      </c>
      <c r="AM95" s="81">
        <f t="shared" si="36"/>
        <v>0</v>
      </c>
      <c r="AN95" s="81">
        <f t="shared" si="37"/>
        <v>0</v>
      </c>
      <c r="AO95" s="81">
        <f t="shared" si="38"/>
        <v>0</v>
      </c>
      <c r="AP95" s="81">
        <f t="shared" si="26"/>
        <v>8.3333333333333339</v>
      </c>
      <c r="AQ95" s="100"/>
    </row>
    <row r="96" spans="1:43" x14ac:dyDescent="0.2">
      <c r="A96" s="77">
        <v>1094</v>
      </c>
      <c r="B96" s="111" t="s">
        <v>75</v>
      </c>
      <c r="C96" s="136">
        <v>0</v>
      </c>
      <c r="D96" s="147">
        <v>0</v>
      </c>
      <c r="E96" s="147">
        <v>250</v>
      </c>
      <c r="F96" s="147">
        <v>500</v>
      </c>
      <c r="G96" s="147"/>
      <c r="H96" s="147">
        <v>7500</v>
      </c>
      <c r="I96" s="147">
        <v>0</v>
      </c>
      <c r="J96" s="147"/>
      <c r="K96" s="147">
        <v>0</v>
      </c>
      <c r="L96" s="147">
        <v>0</v>
      </c>
      <c r="M96" s="147">
        <v>0</v>
      </c>
      <c r="N96" s="147">
        <v>0</v>
      </c>
      <c r="O96" s="147">
        <v>3250</v>
      </c>
      <c r="P96" s="8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81">
        <f t="shared" si="27"/>
        <v>0</v>
      </c>
      <c r="AE96" s="81">
        <f t="shared" si="28"/>
        <v>0</v>
      </c>
      <c r="AF96" s="81">
        <f t="shared" si="29"/>
        <v>300</v>
      </c>
      <c r="AG96" s="81">
        <f t="shared" si="30"/>
        <v>600</v>
      </c>
      <c r="AH96" s="81">
        <f t="shared" si="31"/>
        <v>0</v>
      </c>
      <c r="AI96" s="81">
        <f t="shared" si="32"/>
        <v>9000</v>
      </c>
      <c r="AJ96" s="81">
        <f t="shared" si="33"/>
        <v>0</v>
      </c>
      <c r="AK96" s="81">
        <f t="shared" si="34"/>
        <v>0</v>
      </c>
      <c r="AL96" s="81">
        <f t="shared" si="35"/>
        <v>0</v>
      </c>
      <c r="AM96" s="81">
        <f t="shared" si="36"/>
        <v>0</v>
      </c>
      <c r="AN96" s="81">
        <f t="shared" si="37"/>
        <v>0</v>
      </c>
      <c r="AO96" s="81">
        <f t="shared" si="38"/>
        <v>0</v>
      </c>
      <c r="AP96" s="81">
        <f t="shared" si="26"/>
        <v>1150</v>
      </c>
      <c r="AQ96" s="100"/>
    </row>
    <row r="97" spans="1:43" x14ac:dyDescent="0.2">
      <c r="A97" s="77">
        <v>1095</v>
      </c>
      <c r="B97" s="111" t="s">
        <v>73</v>
      </c>
      <c r="C97" s="136">
        <v>11500</v>
      </c>
      <c r="D97" s="147">
        <v>12500</v>
      </c>
      <c r="E97" s="147">
        <v>8750</v>
      </c>
      <c r="F97" s="147">
        <v>9250</v>
      </c>
      <c r="G97" s="147">
        <v>4000</v>
      </c>
      <c r="H97" s="147">
        <v>8400</v>
      </c>
      <c r="I97" s="147">
        <v>6500</v>
      </c>
      <c r="J97" s="147">
        <v>11000</v>
      </c>
      <c r="K97" s="147">
        <v>9000</v>
      </c>
      <c r="L97" s="147">
        <v>12000</v>
      </c>
      <c r="M97" s="147">
        <v>12250</v>
      </c>
      <c r="N97" s="147">
        <v>8425</v>
      </c>
      <c r="O97" s="147">
        <v>9500</v>
      </c>
      <c r="P97" s="87">
        <v>6500</v>
      </c>
      <c r="Q97" s="97">
        <v>8750</v>
      </c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81">
        <f t="shared" si="27"/>
        <v>13800</v>
      </c>
      <c r="AE97" s="81">
        <f t="shared" si="28"/>
        <v>15000</v>
      </c>
      <c r="AF97" s="81">
        <f t="shared" si="29"/>
        <v>10500</v>
      </c>
      <c r="AG97" s="81">
        <f t="shared" si="30"/>
        <v>11100</v>
      </c>
      <c r="AH97" s="81">
        <f t="shared" si="31"/>
        <v>4800</v>
      </c>
      <c r="AI97" s="81">
        <f t="shared" si="32"/>
        <v>10080</v>
      </c>
      <c r="AJ97" s="81">
        <f t="shared" si="33"/>
        <v>7800</v>
      </c>
      <c r="AK97" s="81">
        <f t="shared" si="34"/>
        <v>13200</v>
      </c>
      <c r="AL97" s="81">
        <f t="shared" si="35"/>
        <v>10800</v>
      </c>
      <c r="AM97" s="81">
        <f t="shared" si="36"/>
        <v>14400</v>
      </c>
      <c r="AN97" s="81">
        <f t="shared" si="37"/>
        <v>14700</v>
      </c>
      <c r="AO97" s="81">
        <f t="shared" si="38"/>
        <v>10110</v>
      </c>
      <c r="AP97" s="81">
        <f t="shared" si="26"/>
        <v>9297.9166666666661</v>
      </c>
      <c r="AQ97" s="100"/>
    </row>
    <row r="98" spans="1:43" x14ac:dyDescent="0.2">
      <c r="A98" s="77">
        <v>1096</v>
      </c>
      <c r="B98" s="111" t="s">
        <v>258</v>
      </c>
      <c r="C98" s="136">
        <v>0</v>
      </c>
      <c r="D98" s="145">
        <v>0</v>
      </c>
      <c r="E98" s="146">
        <v>0</v>
      </c>
      <c r="F98" s="146">
        <v>0</v>
      </c>
      <c r="G98" s="145">
        <v>0</v>
      </c>
      <c r="H98" s="145">
        <v>0</v>
      </c>
      <c r="I98" s="147">
        <v>0</v>
      </c>
      <c r="J98" s="145">
        <v>0</v>
      </c>
      <c r="K98" s="147">
        <v>0</v>
      </c>
      <c r="L98" s="147">
        <v>0</v>
      </c>
      <c r="M98" s="147">
        <v>0</v>
      </c>
      <c r="N98" s="147">
        <v>0</v>
      </c>
      <c r="O98" s="147">
        <v>0</v>
      </c>
      <c r="P98" s="8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81">
        <f t="shared" si="27"/>
        <v>0</v>
      </c>
      <c r="AE98" s="81">
        <f t="shared" si="28"/>
        <v>0</v>
      </c>
      <c r="AF98" s="81">
        <f t="shared" si="29"/>
        <v>0</v>
      </c>
      <c r="AG98" s="81">
        <f t="shared" si="30"/>
        <v>0</v>
      </c>
      <c r="AH98" s="81">
        <f t="shared" si="31"/>
        <v>0</v>
      </c>
      <c r="AI98" s="81">
        <f t="shared" si="32"/>
        <v>0</v>
      </c>
      <c r="AJ98" s="81">
        <f t="shared" si="33"/>
        <v>0</v>
      </c>
      <c r="AK98" s="81">
        <f t="shared" si="34"/>
        <v>0</v>
      </c>
      <c r="AL98" s="81">
        <f t="shared" si="35"/>
        <v>0</v>
      </c>
      <c r="AM98" s="81">
        <f t="shared" si="36"/>
        <v>0</v>
      </c>
      <c r="AN98" s="81">
        <f t="shared" si="37"/>
        <v>0</v>
      </c>
      <c r="AO98" s="81">
        <f t="shared" si="38"/>
        <v>0</v>
      </c>
      <c r="AP98" s="81">
        <f t="shared" si="26"/>
        <v>0</v>
      </c>
      <c r="AQ98" s="100"/>
    </row>
    <row r="99" spans="1:43" x14ac:dyDescent="0.2">
      <c r="A99" s="77">
        <v>1097</v>
      </c>
      <c r="B99" s="111" t="s">
        <v>82</v>
      </c>
      <c r="C99" s="136">
        <v>5172</v>
      </c>
      <c r="D99" s="145">
        <v>4412</v>
      </c>
      <c r="E99" s="146">
        <v>3219</v>
      </c>
      <c r="F99" s="146">
        <v>3469</v>
      </c>
      <c r="G99" s="145">
        <v>3120</v>
      </c>
      <c r="H99" s="145">
        <v>3468</v>
      </c>
      <c r="I99" s="147">
        <v>3732</v>
      </c>
      <c r="J99" s="145">
        <v>4032</v>
      </c>
      <c r="K99" s="147">
        <v>4568</v>
      </c>
      <c r="L99" s="147">
        <v>6052</v>
      </c>
      <c r="M99" s="147">
        <v>3766</v>
      </c>
      <c r="N99" s="147">
        <v>4832</v>
      </c>
      <c r="O99" s="147">
        <v>6862</v>
      </c>
      <c r="P99" s="87">
        <v>5888</v>
      </c>
      <c r="Q99" s="97">
        <v>5568</v>
      </c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81">
        <f t="shared" si="27"/>
        <v>6206.4</v>
      </c>
      <c r="AE99" s="81">
        <f t="shared" si="28"/>
        <v>5294.4</v>
      </c>
      <c r="AF99" s="81">
        <f t="shared" si="29"/>
        <v>3862.8</v>
      </c>
      <c r="AG99" s="81">
        <f t="shared" si="30"/>
        <v>4162.8</v>
      </c>
      <c r="AH99" s="81">
        <f t="shared" si="31"/>
        <v>3744</v>
      </c>
      <c r="AI99" s="81">
        <f t="shared" si="32"/>
        <v>4161.6000000000004</v>
      </c>
      <c r="AJ99" s="81">
        <f t="shared" si="33"/>
        <v>4478.3999999999996</v>
      </c>
      <c r="AK99" s="81">
        <f t="shared" si="34"/>
        <v>4838.3999999999996</v>
      </c>
      <c r="AL99" s="81">
        <f t="shared" si="35"/>
        <v>5481.6</v>
      </c>
      <c r="AM99" s="81">
        <f t="shared" si="36"/>
        <v>7262.4</v>
      </c>
      <c r="AN99" s="81">
        <f t="shared" si="37"/>
        <v>4519.2</v>
      </c>
      <c r="AO99" s="81">
        <f t="shared" si="38"/>
        <v>5798.4</v>
      </c>
      <c r="AP99" s="81">
        <f t="shared" si="26"/>
        <v>4294.333333333333</v>
      </c>
      <c r="AQ99" s="100"/>
    </row>
    <row r="100" spans="1:43" x14ac:dyDescent="0.2">
      <c r="A100" s="77">
        <v>1098</v>
      </c>
      <c r="B100" s="111" t="s">
        <v>83</v>
      </c>
      <c r="C100" s="136">
        <v>80</v>
      </c>
      <c r="D100" s="145">
        <v>100</v>
      </c>
      <c r="E100" s="146">
        <v>513</v>
      </c>
      <c r="F100" s="146">
        <v>106</v>
      </c>
      <c r="G100" s="145">
        <v>309</v>
      </c>
      <c r="H100" s="145">
        <v>166</v>
      </c>
      <c r="I100" s="147">
        <v>137</v>
      </c>
      <c r="J100" s="145">
        <v>131</v>
      </c>
      <c r="K100" s="147">
        <v>111</v>
      </c>
      <c r="L100" s="147">
        <v>676</v>
      </c>
      <c r="M100" s="147">
        <v>275</v>
      </c>
      <c r="N100" s="147">
        <v>128</v>
      </c>
      <c r="O100" s="147">
        <v>145</v>
      </c>
      <c r="P100" s="87">
        <v>601</v>
      </c>
      <c r="Q100" s="97">
        <v>277</v>
      </c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81">
        <f t="shared" si="27"/>
        <v>96</v>
      </c>
      <c r="AE100" s="81">
        <f t="shared" si="28"/>
        <v>120</v>
      </c>
      <c r="AF100" s="81">
        <f t="shared" si="29"/>
        <v>615.6</v>
      </c>
      <c r="AG100" s="81">
        <f t="shared" si="30"/>
        <v>127.2</v>
      </c>
      <c r="AH100" s="81">
        <f t="shared" si="31"/>
        <v>370.8</v>
      </c>
      <c r="AI100" s="81">
        <f t="shared" si="32"/>
        <v>199.2</v>
      </c>
      <c r="AJ100" s="81">
        <f t="shared" si="33"/>
        <v>164.4</v>
      </c>
      <c r="AK100" s="81">
        <f t="shared" si="34"/>
        <v>157.19999999999999</v>
      </c>
      <c r="AL100" s="81">
        <f t="shared" si="35"/>
        <v>133.19999999999999</v>
      </c>
      <c r="AM100" s="81">
        <f t="shared" si="36"/>
        <v>811.2</v>
      </c>
      <c r="AN100" s="81">
        <f t="shared" si="37"/>
        <v>330</v>
      </c>
      <c r="AO100" s="81">
        <f t="shared" si="38"/>
        <v>153.6</v>
      </c>
      <c r="AP100" s="81">
        <f t="shared" si="26"/>
        <v>233.08333333333334</v>
      </c>
      <c r="AQ100" s="100"/>
    </row>
    <row r="101" spans="1:43" x14ac:dyDescent="0.2">
      <c r="A101" s="77">
        <v>1099</v>
      </c>
      <c r="B101" s="111" t="s">
        <v>84</v>
      </c>
      <c r="C101" s="136">
        <v>3300</v>
      </c>
      <c r="D101" s="145">
        <v>4100</v>
      </c>
      <c r="E101" s="146">
        <v>2520</v>
      </c>
      <c r="F101" s="146">
        <v>3080</v>
      </c>
      <c r="G101" s="145">
        <v>1000</v>
      </c>
      <c r="H101" s="145">
        <v>1500</v>
      </c>
      <c r="I101" s="147">
        <v>4500</v>
      </c>
      <c r="J101" s="145">
        <v>1500</v>
      </c>
      <c r="K101" s="147">
        <v>6000</v>
      </c>
      <c r="L101" s="147">
        <v>3000</v>
      </c>
      <c r="M101" s="147">
        <v>0</v>
      </c>
      <c r="N101" s="147">
        <v>3200</v>
      </c>
      <c r="O101" s="147">
        <v>3861</v>
      </c>
      <c r="P101" s="87">
        <v>4934</v>
      </c>
      <c r="Q101" s="97">
        <v>5750</v>
      </c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81">
        <f t="shared" si="27"/>
        <v>3960</v>
      </c>
      <c r="AE101" s="81">
        <f t="shared" si="28"/>
        <v>4920</v>
      </c>
      <c r="AF101" s="81">
        <f t="shared" si="29"/>
        <v>3024</v>
      </c>
      <c r="AG101" s="81">
        <f t="shared" si="30"/>
        <v>3696</v>
      </c>
      <c r="AH101" s="81">
        <f t="shared" si="31"/>
        <v>1200</v>
      </c>
      <c r="AI101" s="81">
        <f t="shared" si="32"/>
        <v>1800</v>
      </c>
      <c r="AJ101" s="81">
        <f t="shared" si="33"/>
        <v>5400</v>
      </c>
      <c r="AK101" s="81">
        <f t="shared" si="34"/>
        <v>1800</v>
      </c>
      <c r="AL101" s="81">
        <f t="shared" si="35"/>
        <v>7200</v>
      </c>
      <c r="AM101" s="81">
        <f t="shared" si="36"/>
        <v>3600</v>
      </c>
      <c r="AN101" s="81">
        <f t="shared" si="37"/>
        <v>0</v>
      </c>
      <c r="AO101" s="81">
        <f t="shared" si="38"/>
        <v>3840</v>
      </c>
      <c r="AP101" s="81">
        <f t="shared" si="26"/>
        <v>2855.0833333333335</v>
      </c>
      <c r="AQ101" s="100"/>
    </row>
    <row r="102" spans="1:43" x14ac:dyDescent="0.2">
      <c r="A102" s="77">
        <v>1100</v>
      </c>
      <c r="B102" s="111" t="s">
        <v>255</v>
      </c>
      <c r="C102" s="136">
        <v>2139</v>
      </c>
      <c r="D102" s="145">
        <v>1945</v>
      </c>
      <c r="E102" s="146">
        <v>1556</v>
      </c>
      <c r="F102" s="146">
        <v>1362</v>
      </c>
      <c r="G102" s="146">
        <v>1082</v>
      </c>
      <c r="H102" s="146">
        <v>1301</v>
      </c>
      <c r="I102" s="147">
        <v>1674</v>
      </c>
      <c r="J102" s="146">
        <v>1712</v>
      </c>
      <c r="K102" s="147">
        <v>2254</v>
      </c>
      <c r="L102" s="147">
        <v>1973</v>
      </c>
      <c r="M102" s="147">
        <v>1873</v>
      </c>
      <c r="N102" s="147">
        <v>2059</v>
      </c>
      <c r="O102" s="147">
        <v>2524</v>
      </c>
      <c r="P102" s="87">
        <v>2101</v>
      </c>
      <c r="Q102" s="97">
        <v>1976</v>
      </c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81">
        <f t="shared" si="27"/>
        <v>2566.8000000000002</v>
      </c>
      <c r="AE102" s="81">
        <f t="shared" si="28"/>
        <v>2334</v>
      </c>
      <c r="AF102" s="81">
        <f t="shared" si="29"/>
        <v>1867.2</v>
      </c>
      <c r="AG102" s="81">
        <f t="shared" si="30"/>
        <v>1634.4</v>
      </c>
      <c r="AH102" s="81">
        <f t="shared" si="31"/>
        <v>1298.4000000000001</v>
      </c>
      <c r="AI102" s="81">
        <f t="shared" si="32"/>
        <v>1561.2</v>
      </c>
      <c r="AJ102" s="81">
        <f t="shared" si="33"/>
        <v>2008.8</v>
      </c>
      <c r="AK102" s="81">
        <f t="shared" si="34"/>
        <v>2054.4</v>
      </c>
      <c r="AL102" s="81">
        <f t="shared" si="35"/>
        <v>2704.8</v>
      </c>
      <c r="AM102" s="81">
        <f t="shared" si="36"/>
        <v>2367.6</v>
      </c>
      <c r="AN102" s="81">
        <f t="shared" si="37"/>
        <v>2247.6</v>
      </c>
      <c r="AO102" s="81">
        <f t="shared" si="38"/>
        <v>2470.8000000000002</v>
      </c>
      <c r="AP102" s="81">
        <f t="shared" si="26"/>
        <v>1776.25</v>
      </c>
      <c r="AQ102" s="100"/>
    </row>
    <row r="103" spans="1:43" x14ac:dyDescent="0.2">
      <c r="A103" s="77">
        <v>1101</v>
      </c>
      <c r="B103" s="111" t="s">
        <v>85</v>
      </c>
      <c r="C103" s="136">
        <v>80</v>
      </c>
      <c r="D103" s="145">
        <v>100</v>
      </c>
      <c r="E103" s="146">
        <v>524</v>
      </c>
      <c r="F103" s="146">
        <v>117</v>
      </c>
      <c r="G103" s="145">
        <v>290</v>
      </c>
      <c r="H103" s="145">
        <v>166</v>
      </c>
      <c r="I103" s="147">
        <v>135</v>
      </c>
      <c r="J103" s="145">
        <v>130</v>
      </c>
      <c r="K103" s="147">
        <v>97</v>
      </c>
      <c r="L103" s="147">
        <v>296</v>
      </c>
      <c r="M103" s="147">
        <v>50</v>
      </c>
      <c r="N103" s="147">
        <v>119</v>
      </c>
      <c r="O103" s="147">
        <v>87</v>
      </c>
      <c r="P103" s="87">
        <v>587</v>
      </c>
      <c r="Q103" s="97">
        <v>176</v>
      </c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81">
        <f t="shared" si="27"/>
        <v>96</v>
      </c>
      <c r="AE103" s="81">
        <f t="shared" si="28"/>
        <v>120</v>
      </c>
      <c r="AF103" s="81">
        <f t="shared" si="29"/>
        <v>628.79999999999995</v>
      </c>
      <c r="AG103" s="81">
        <f t="shared" si="30"/>
        <v>140.4</v>
      </c>
      <c r="AH103" s="81">
        <f t="shared" si="31"/>
        <v>348</v>
      </c>
      <c r="AI103" s="81">
        <f t="shared" si="32"/>
        <v>199.2</v>
      </c>
      <c r="AJ103" s="81">
        <f t="shared" si="33"/>
        <v>162</v>
      </c>
      <c r="AK103" s="81">
        <f t="shared" si="34"/>
        <v>156</v>
      </c>
      <c r="AL103" s="81">
        <f t="shared" si="35"/>
        <v>116.4</v>
      </c>
      <c r="AM103" s="81">
        <f t="shared" si="36"/>
        <v>355.2</v>
      </c>
      <c r="AN103" s="81">
        <f t="shared" si="37"/>
        <v>60</v>
      </c>
      <c r="AO103" s="81">
        <f t="shared" si="38"/>
        <v>142.80000000000001</v>
      </c>
      <c r="AP103" s="81">
        <f t="shared" si="26"/>
        <v>175.91666666666666</v>
      </c>
      <c r="AQ103" s="100"/>
    </row>
    <row r="104" spans="1:43" x14ac:dyDescent="0.2">
      <c r="A104" s="77">
        <v>1102</v>
      </c>
      <c r="B104" s="111" t="s">
        <v>118</v>
      </c>
      <c r="C104" s="136">
        <v>0</v>
      </c>
      <c r="D104" s="145">
        <v>0</v>
      </c>
      <c r="E104" s="146">
        <v>0</v>
      </c>
      <c r="F104" s="146">
        <v>50</v>
      </c>
      <c r="G104" s="145">
        <v>0</v>
      </c>
      <c r="H104" s="145">
        <v>0</v>
      </c>
      <c r="I104" s="147">
        <v>0</v>
      </c>
      <c r="J104" s="145">
        <v>0</v>
      </c>
      <c r="K104" s="147">
        <v>0</v>
      </c>
      <c r="L104" s="147">
        <v>0</v>
      </c>
      <c r="M104" s="147">
        <v>0</v>
      </c>
      <c r="N104" s="147">
        <v>0</v>
      </c>
      <c r="O104" s="147">
        <v>0</v>
      </c>
      <c r="P104" s="8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81">
        <f t="shared" si="27"/>
        <v>0</v>
      </c>
      <c r="AE104" s="81">
        <f t="shared" si="28"/>
        <v>0</v>
      </c>
      <c r="AF104" s="81">
        <f t="shared" si="29"/>
        <v>0</v>
      </c>
      <c r="AG104" s="81">
        <f t="shared" si="30"/>
        <v>60</v>
      </c>
      <c r="AH104" s="81">
        <f t="shared" si="31"/>
        <v>0</v>
      </c>
      <c r="AI104" s="81">
        <f t="shared" si="32"/>
        <v>0</v>
      </c>
      <c r="AJ104" s="81">
        <f t="shared" si="33"/>
        <v>0</v>
      </c>
      <c r="AK104" s="81">
        <f t="shared" si="34"/>
        <v>0</v>
      </c>
      <c r="AL104" s="81">
        <f t="shared" si="35"/>
        <v>0</v>
      </c>
      <c r="AM104" s="81">
        <f t="shared" si="36"/>
        <v>0</v>
      </c>
      <c r="AN104" s="81">
        <f t="shared" si="37"/>
        <v>0</v>
      </c>
      <c r="AO104" s="81">
        <f t="shared" si="38"/>
        <v>0</v>
      </c>
      <c r="AP104" s="81">
        <f t="shared" si="26"/>
        <v>4.166666666666667</v>
      </c>
      <c r="AQ104" s="100"/>
    </row>
    <row r="105" spans="1:43" x14ac:dyDescent="0.2">
      <c r="A105" s="77">
        <v>1103</v>
      </c>
      <c r="B105" s="111" t="s">
        <v>259</v>
      </c>
      <c r="C105" s="136">
        <v>0</v>
      </c>
      <c r="D105" s="145">
        <v>0</v>
      </c>
      <c r="E105" s="146">
        <v>0</v>
      </c>
      <c r="F105" s="146">
        <v>0</v>
      </c>
      <c r="G105" s="145">
        <v>0</v>
      </c>
      <c r="H105" s="145">
        <v>0</v>
      </c>
      <c r="I105" s="147">
        <v>0</v>
      </c>
      <c r="J105" s="145">
        <v>0</v>
      </c>
      <c r="K105" s="147">
        <v>0</v>
      </c>
      <c r="L105" s="147">
        <v>0</v>
      </c>
      <c r="M105" s="147">
        <v>0</v>
      </c>
      <c r="N105" s="147">
        <v>0</v>
      </c>
      <c r="O105" s="147">
        <v>0</v>
      </c>
      <c r="P105" s="87">
        <v>2555</v>
      </c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81">
        <f t="shared" si="27"/>
        <v>0</v>
      </c>
      <c r="AE105" s="81">
        <f t="shared" si="28"/>
        <v>0</v>
      </c>
      <c r="AF105" s="81">
        <f t="shared" si="29"/>
        <v>0</v>
      </c>
      <c r="AG105" s="81">
        <f t="shared" si="30"/>
        <v>0</v>
      </c>
      <c r="AH105" s="81">
        <f t="shared" si="31"/>
        <v>0</v>
      </c>
      <c r="AI105" s="81">
        <f t="shared" si="32"/>
        <v>0</v>
      </c>
      <c r="AJ105" s="81">
        <f t="shared" si="33"/>
        <v>0</v>
      </c>
      <c r="AK105" s="81">
        <f t="shared" si="34"/>
        <v>0</v>
      </c>
      <c r="AL105" s="81">
        <f t="shared" si="35"/>
        <v>0</v>
      </c>
      <c r="AM105" s="81">
        <f t="shared" si="36"/>
        <v>0</v>
      </c>
      <c r="AN105" s="81">
        <f t="shared" si="37"/>
        <v>0</v>
      </c>
      <c r="AO105" s="81">
        <f t="shared" si="38"/>
        <v>0</v>
      </c>
      <c r="AP105" s="81">
        <f t="shared" si="26"/>
        <v>0</v>
      </c>
      <c r="AQ105" s="100"/>
    </row>
    <row r="106" spans="1:43" x14ac:dyDescent="0.2">
      <c r="A106" s="77">
        <v>1104</v>
      </c>
      <c r="B106" s="111" t="s">
        <v>86</v>
      </c>
      <c r="C106" s="136">
        <v>3318</v>
      </c>
      <c r="D106" s="145">
        <v>1585</v>
      </c>
      <c r="E106" s="146">
        <v>1678</v>
      </c>
      <c r="F106" s="146">
        <v>2323</v>
      </c>
      <c r="G106" s="145">
        <v>1464</v>
      </c>
      <c r="H106" s="145">
        <v>1460</v>
      </c>
      <c r="I106" s="147">
        <v>2263</v>
      </c>
      <c r="J106" s="145">
        <v>385</v>
      </c>
      <c r="K106" s="147">
        <v>2569</v>
      </c>
      <c r="L106" s="147">
        <v>2255</v>
      </c>
      <c r="M106" s="147">
        <v>2000</v>
      </c>
      <c r="N106" s="147">
        <v>1852</v>
      </c>
      <c r="O106" s="147">
        <v>2223</v>
      </c>
      <c r="P106" s="87"/>
      <c r="Q106" s="97">
        <v>1900</v>
      </c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81">
        <f t="shared" si="27"/>
        <v>3981.6</v>
      </c>
      <c r="AE106" s="81">
        <f t="shared" si="28"/>
        <v>1902</v>
      </c>
      <c r="AF106" s="81">
        <f t="shared" si="29"/>
        <v>2013.6</v>
      </c>
      <c r="AG106" s="81">
        <f t="shared" si="30"/>
        <v>2787.6</v>
      </c>
      <c r="AH106" s="81">
        <f t="shared" si="31"/>
        <v>1756.8</v>
      </c>
      <c r="AI106" s="81">
        <f t="shared" si="32"/>
        <v>1752</v>
      </c>
      <c r="AJ106" s="81">
        <f t="shared" si="33"/>
        <v>2715.6</v>
      </c>
      <c r="AK106" s="81">
        <f t="shared" si="34"/>
        <v>462</v>
      </c>
      <c r="AL106" s="81">
        <f t="shared" si="35"/>
        <v>3082.8</v>
      </c>
      <c r="AM106" s="81">
        <f t="shared" si="36"/>
        <v>2706</v>
      </c>
      <c r="AN106" s="81">
        <f t="shared" si="37"/>
        <v>2400</v>
      </c>
      <c r="AO106" s="81">
        <f t="shared" si="38"/>
        <v>2222.4</v>
      </c>
      <c r="AP106" s="81">
        <f t="shared" si="26"/>
        <v>1838.0833333333333</v>
      </c>
      <c r="AQ106" s="100"/>
    </row>
    <row r="107" spans="1:43" x14ac:dyDescent="0.2">
      <c r="A107" s="77">
        <v>1105</v>
      </c>
      <c r="B107" s="111" t="s">
        <v>87</v>
      </c>
      <c r="C107" s="136">
        <v>9800</v>
      </c>
      <c r="D107" s="145">
        <v>6700</v>
      </c>
      <c r="E107" s="146">
        <v>6400</v>
      </c>
      <c r="F107" s="146">
        <v>8600</v>
      </c>
      <c r="G107" s="145">
        <v>6477</v>
      </c>
      <c r="H107" s="145">
        <v>8116</v>
      </c>
      <c r="I107" s="147">
        <v>6380</v>
      </c>
      <c r="J107" s="145">
        <v>7700</v>
      </c>
      <c r="K107" s="147">
        <v>14570</v>
      </c>
      <c r="L107" s="147">
        <v>7450</v>
      </c>
      <c r="M107" s="147">
        <v>12200</v>
      </c>
      <c r="N107" s="147">
        <v>8160</v>
      </c>
      <c r="O107" s="147">
        <v>11588</v>
      </c>
      <c r="P107" s="87">
        <v>11512</v>
      </c>
      <c r="Q107" s="97">
        <v>5900</v>
      </c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81">
        <f t="shared" si="27"/>
        <v>11760</v>
      </c>
      <c r="AE107" s="81">
        <f t="shared" si="28"/>
        <v>8040</v>
      </c>
      <c r="AF107" s="81">
        <f t="shared" si="29"/>
        <v>7680</v>
      </c>
      <c r="AG107" s="81">
        <f t="shared" si="30"/>
        <v>10320</v>
      </c>
      <c r="AH107" s="81">
        <f t="shared" si="31"/>
        <v>7772.4</v>
      </c>
      <c r="AI107" s="81">
        <f t="shared" si="32"/>
        <v>9739.2000000000007</v>
      </c>
      <c r="AJ107" s="81">
        <f t="shared" si="33"/>
        <v>7656</v>
      </c>
      <c r="AK107" s="81">
        <f t="shared" si="34"/>
        <v>9240</v>
      </c>
      <c r="AL107" s="81">
        <f t="shared" si="35"/>
        <v>17484</v>
      </c>
      <c r="AM107" s="81">
        <f t="shared" si="36"/>
        <v>8940</v>
      </c>
      <c r="AN107" s="81">
        <f t="shared" si="37"/>
        <v>14640</v>
      </c>
      <c r="AO107" s="81">
        <f t="shared" si="38"/>
        <v>9792</v>
      </c>
      <c r="AP107" s="81">
        <f t="shared" si="26"/>
        <v>8695.0833333333339</v>
      </c>
      <c r="AQ107" s="100"/>
    </row>
    <row r="108" spans="1:43" x14ac:dyDescent="0.2">
      <c r="A108" s="77">
        <v>1106</v>
      </c>
      <c r="B108" s="111" t="s">
        <v>88</v>
      </c>
      <c r="C108" s="136">
        <v>0</v>
      </c>
      <c r="D108" s="145">
        <v>30</v>
      </c>
      <c r="E108" s="146">
        <v>0</v>
      </c>
      <c r="F108" s="146">
        <v>0</v>
      </c>
      <c r="G108" s="145">
        <v>0</v>
      </c>
      <c r="H108" s="145">
        <v>0</v>
      </c>
      <c r="I108" s="147">
        <v>0</v>
      </c>
      <c r="J108" s="145">
        <v>10</v>
      </c>
      <c r="K108" s="147">
        <v>0</v>
      </c>
      <c r="L108" s="147">
        <v>0</v>
      </c>
      <c r="M108" s="147">
        <v>0</v>
      </c>
      <c r="N108" s="147">
        <v>0</v>
      </c>
      <c r="O108" s="147">
        <v>0</v>
      </c>
      <c r="P108" s="8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81">
        <f t="shared" si="27"/>
        <v>0</v>
      </c>
      <c r="AE108" s="81">
        <f t="shared" si="28"/>
        <v>36</v>
      </c>
      <c r="AF108" s="81">
        <f t="shared" si="29"/>
        <v>0</v>
      </c>
      <c r="AG108" s="81">
        <f t="shared" si="30"/>
        <v>0</v>
      </c>
      <c r="AH108" s="81">
        <f t="shared" si="31"/>
        <v>0</v>
      </c>
      <c r="AI108" s="81">
        <f t="shared" si="32"/>
        <v>0</v>
      </c>
      <c r="AJ108" s="81">
        <f t="shared" si="33"/>
        <v>0</v>
      </c>
      <c r="AK108" s="81">
        <f t="shared" si="34"/>
        <v>12</v>
      </c>
      <c r="AL108" s="81">
        <f t="shared" si="35"/>
        <v>0</v>
      </c>
      <c r="AM108" s="81">
        <f t="shared" si="36"/>
        <v>0</v>
      </c>
      <c r="AN108" s="81">
        <f t="shared" si="37"/>
        <v>0</v>
      </c>
      <c r="AO108" s="81">
        <f t="shared" si="38"/>
        <v>0</v>
      </c>
      <c r="AP108" s="81">
        <f t="shared" si="26"/>
        <v>3.3333333333333335</v>
      </c>
      <c r="AQ108" s="100"/>
    </row>
    <row r="109" spans="1:43" x14ac:dyDescent="0.2">
      <c r="A109" s="77">
        <v>1107</v>
      </c>
      <c r="B109" s="111" t="s">
        <v>89</v>
      </c>
      <c r="C109" s="136">
        <v>2181</v>
      </c>
      <c r="D109" s="145">
        <v>1959</v>
      </c>
      <c r="E109" s="146">
        <v>1480</v>
      </c>
      <c r="F109" s="146">
        <v>1762</v>
      </c>
      <c r="G109" s="145">
        <v>1099</v>
      </c>
      <c r="H109" s="145">
        <v>904</v>
      </c>
      <c r="I109" s="147">
        <v>935</v>
      </c>
      <c r="J109" s="145">
        <v>2556</v>
      </c>
      <c r="K109" s="147">
        <v>2066</v>
      </c>
      <c r="L109" s="147">
        <v>2160</v>
      </c>
      <c r="M109" s="147">
        <v>1914</v>
      </c>
      <c r="N109" s="147">
        <v>2057</v>
      </c>
      <c r="O109" s="147">
        <v>2903</v>
      </c>
      <c r="P109" s="87">
        <v>1940</v>
      </c>
      <c r="Q109" s="97">
        <v>2123</v>
      </c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81">
        <f t="shared" si="27"/>
        <v>2617.1999999999998</v>
      </c>
      <c r="AE109" s="81">
        <f t="shared" si="28"/>
        <v>2350.8000000000002</v>
      </c>
      <c r="AF109" s="81">
        <f t="shared" si="29"/>
        <v>1776</v>
      </c>
      <c r="AG109" s="81">
        <f t="shared" si="30"/>
        <v>2114.4</v>
      </c>
      <c r="AH109" s="81">
        <f t="shared" si="31"/>
        <v>1318.8</v>
      </c>
      <c r="AI109" s="81">
        <f t="shared" si="32"/>
        <v>1084.8</v>
      </c>
      <c r="AJ109" s="81">
        <f t="shared" si="33"/>
        <v>1122</v>
      </c>
      <c r="AK109" s="81">
        <f t="shared" si="34"/>
        <v>3067.2</v>
      </c>
      <c r="AL109" s="81">
        <f t="shared" si="35"/>
        <v>2479.1999999999998</v>
      </c>
      <c r="AM109" s="81">
        <f t="shared" si="36"/>
        <v>2592</v>
      </c>
      <c r="AN109" s="81">
        <f t="shared" si="37"/>
        <v>2296.8000000000002</v>
      </c>
      <c r="AO109" s="81">
        <f t="shared" si="38"/>
        <v>2468.4</v>
      </c>
      <c r="AP109" s="81">
        <f t="shared" si="26"/>
        <v>1816.25</v>
      </c>
      <c r="AQ109" s="100"/>
    </row>
    <row r="110" spans="1:43" x14ac:dyDescent="0.2">
      <c r="A110" s="77">
        <v>1108</v>
      </c>
      <c r="B110" s="111" t="s">
        <v>256</v>
      </c>
      <c r="C110" s="136">
        <v>0</v>
      </c>
      <c r="D110" s="145">
        <v>0</v>
      </c>
      <c r="E110" s="146">
        <v>0</v>
      </c>
      <c r="F110" s="146">
        <v>0</v>
      </c>
      <c r="G110" s="145">
        <v>0</v>
      </c>
      <c r="H110" s="145">
        <v>0</v>
      </c>
      <c r="I110" s="147">
        <v>0</v>
      </c>
      <c r="J110" s="145">
        <v>0</v>
      </c>
      <c r="K110" s="147">
        <v>0</v>
      </c>
      <c r="L110" s="147">
        <v>0</v>
      </c>
      <c r="M110" s="147">
        <v>0</v>
      </c>
      <c r="N110" s="147">
        <v>0</v>
      </c>
      <c r="O110" s="147">
        <v>0</v>
      </c>
      <c r="P110" s="8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81">
        <f t="shared" si="27"/>
        <v>0</v>
      </c>
      <c r="AE110" s="81">
        <f t="shared" si="28"/>
        <v>0</v>
      </c>
      <c r="AF110" s="81">
        <f t="shared" si="29"/>
        <v>0</v>
      </c>
      <c r="AG110" s="81">
        <f t="shared" si="30"/>
        <v>0</v>
      </c>
      <c r="AH110" s="81">
        <f t="shared" si="31"/>
        <v>0</v>
      </c>
      <c r="AI110" s="81">
        <f t="shared" si="32"/>
        <v>0</v>
      </c>
      <c r="AJ110" s="81">
        <f t="shared" si="33"/>
        <v>0</v>
      </c>
      <c r="AK110" s="81">
        <f t="shared" si="34"/>
        <v>0</v>
      </c>
      <c r="AL110" s="81">
        <f t="shared" si="35"/>
        <v>0</v>
      </c>
      <c r="AM110" s="81">
        <f t="shared" si="36"/>
        <v>0</v>
      </c>
      <c r="AN110" s="81">
        <f t="shared" si="37"/>
        <v>0</v>
      </c>
      <c r="AO110" s="81">
        <f t="shared" si="38"/>
        <v>0</v>
      </c>
      <c r="AP110" s="81">
        <f t="shared" si="26"/>
        <v>0</v>
      </c>
      <c r="AQ110" s="100"/>
    </row>
    <row r="111" spans="1:43" x14ac:dyDescent="0.2">
      <c r="A111" s="77">
        <v>1109</v>
      </c>
      <c r="B111" s="111" t="s">
        <v>92</v>
      </c>
      <c r="C111" s="136">
        <v>7</v>
      </c>
      <c r="D111" s="145">
        <v>33</v>
      </c>
      <c r="E111" s="146">
        <v>17</v>
      </c>
      <c r="F111" s="146">
        <v>24</v>
      </c>
      <c r="G111" s="146">
        <v>19</v>
      </c>
      <c r="H111" s="146">
        <v>11</v>
      </c>
      <c r="I111" s="147">
        <v>27</v>
      </c>
      <c r="J111" s="146">
        <v>23</v>
      </c>
      <c r="K111" s="147">
        <v>23</v>
      </c>
      <c r="L111" s="147">
        <v>12</v>
      </c>
      <c r="M111" s="147">
        <v>0</v>
      </c>
      <c r="N111" s="147">
        <v>1</v>
      </c>
      <c r="O111" s="147">
        <v>10</v>
      </c>
      <c r="P111" s="87">
        <v>29</v>
      </c>
      <c r="Q111" s="97">
        <v>10</v>
      </c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81">
        <f t="shared" si="27"/>
        <v>8.4</v>
      </c>
      <c r="AE111" s="81">
        <f t="shared" si="28"/>
        <v>39.6</v>
      </c>
      <c r="AF111" s="81">
        <f t="shared" si="29"/>
        <v>20.399999999999999</v>
      </c>
      <c r="AG111" s="81">
        <f t="shared" si="30"/>
        <v>28.8</v>
      </c>
      <c r="AH111" s="81">
        <f t="shared" si="31"/>
        <v>22.8</v>
      </c>
      <c r="AI111" s="81">
        <f t="shared" si="32"/>
        <v>13.2</v>
      </c>
      <c r="AJ111" s="81">
        <f t="shared" si="33"/>
        <v>32.4</v>
      </c>
      <c r="AK111" s="81">
        <f t="shared" si="34"/>
        <v>27.6</v>
      </c>
      <c r="AL111" s="81">
        <f t="shared" si="35"/>
        <v>27.6</v>
      </c>
      <c r="AM111" s="81">
        <f t="shared" si="36"/>
        <v>14.4</v>
      </c>
      <c r="AN111" s="81">
        <f t="shared" si="37"/>
        <v>0</v>
      </c>
      <c r="AO111" s="81">
        <f t="shared" si="38"/>
        <v>1.2</v>
      </c>
      <c r="AP111" s="81">
        <f t="shared" si="26"/>
        <v>16.666666666666668</v>
      </c>
      <c r="AQ111" s="100"/>
    </row>
    <row r="112" spans="1:43" x14ac:dyDescent="0.2">
      <c r="A112" s="77">
        <v>1110</v>
      </c>
      <c r="B112" s="111" t="s">
        <v>115</v>
      </c>
      <c r="C112" s="136">
        <v>0</v>
      </c>
      <c r="D112" s="145">
        <v>0</v>
      </c>
      <c r="E112" s="146">
        <v>50</v>
      </c>
      <c r="F112" s="146">
        <v>110</v>
      </c>
      <c r="G112" s="146">
        <v>21</v>
      </c>
      <c r="H112" s="146">
        <v>0</v>
      </c>
      <c r="I112" s="147">
        <v>19</v>
      </c>
      <c r="J112" s="146">
        <v>0</v>
      </c>
      <c r="K112" s="147">
        <v>0</v>
      </c>
      <c r="L112" s="147">
        <v>400</v>
      </c>
      <c r="M112" s="147">
        <v>0</v>
      </c>
      <c r="N112" s="147">
        <v>0</v>
      </c>
      <c r="O112" s="147">
        <v>0</v>
      </c>
      <c r="P112" s="8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81">
        <f t="shared" si="27"/>
        <v>0</v>
      </c>
      <c r="AE112" s="81">
        <f t="shared" si="28"/>
        <v>0</v>
      </c>
      <c r="AF112" s="81">
        <f t="shared" si="29"/>
        <v>60</v>
      </c>
      <c r="AG112" s="81">
        <f t="shared" si="30"/>
        <v>132</v>
      </c>
      <c r="AH112" s="81">
        <f t="shared" si="31"/>
        <v>25.2</v>
      </c>
      <c r="AI112" s="81">
        <f t="shared" si="32"/>
        <v>0</v>
      </c>
      <c r="AJ112" s="81">
        <f t="shared" si="33"/>
        <v>22.8</v>
      </c>
      <c r="AK112" s="81">
        <f t="shared" si="34"/>
        <v>0</v>
      </c>
      <c r="AL112" s="81">
        <f t="shared" si="35"/>
        <v>0</v>
      </c>
      <c r="AM112" s="81">
        <f t="shared" si="36"/>
        <v>480</v>
      </c>
      <c r="AN112" s="81">
        <f t="shared" si="37"/>
        <v>0</v>
      </c>
      <c r="AO112" s="81">
        <f t="shared" si="38"/>
        <v>0</v>
      </c>
      <c r="AP112" s="81">
        <f t="shared" si="26"/>
        <v>50</v>
      </c>
      <c r="AQ112" s="100"/>
    </row>
    <row r="113" spans="1:43" x14ac:dyDescent="0.2">
      <c r="A113" s="77">
        <v>1111</v>
      </c>
      <c r="B113" s="111" t="s">
        <v>90</v>
      </c>
      <c r="C113" s="136">
        <v>2640</v>
      </c>
      <c r="D113" s="145">
        <v>5230</v>
      </c>
      <c r="E113" s="146">
        <v>2300</v>
      </c>
      <c r="F113" s="146">
        <v>2408</v>
      </c>
      <c r="G113" s="145">
        <v>2076</v>
      </c>
      <c r="H113" s="145">
        <v>1698</v>
      </c>
      <c r="I113" s="147">
        <v>1960</v>
      </c>
      <c r="J113" s="145">
        <v>642</v>
      </c>
      <c r="K113" s="147">
        <v>1988</v>
      </c>
      <c r="L113" s="147">
        <v>600</v>
      </c>
      <c r="M113" s="147">
        <v>600</v>
      </c>
      <c r="N113" s="147">
        <v>344</v>
      </c>
      <c r="O113" s="147">
        <v>1181</v>
      </c>
      <c r="P113" s="87">
        <v>1123</v>
      </c>
      <c r="Q113" s="97">
        <v>599</v>
      </c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81">
        <f t="shared" si="27"/>
        <v>3168</v>
      </c>
      <c r="AE113" s="81">
        <f t="shared" si="28"/>
        <v>6276</v>
      </c>
      <c r="AF113" s="81">
        <f t="shared" si="29"/>
        <v>2760</v>
      </c>
      <c r="AG113" s="81">
        <f t="shared" si="30"/>
        <v>2889.6</v>
      </c>
      <c r="AH113" s="81">
        <f t="shared" si="31"/>
        <v>2491.1999999999998</v>
      </c>
      <c r="AI113" s="81">
        <f t="shared" si="32"/>
        <v>2037.6</v>
      </c>
      <c r="AJ113" s="81">
        <f t="shared" si="33"/>
        <v>2352</v>
      </c>
      <c r="AK113" s="81">
        <f t="shared" si="34"/>
        <v>770.4</v>
      </c>
      <c r="AL113" s="81">
        <f t="shared" si="35"/>
        <v>2385.6</v>
      </c>
      <c r="AM113" s="81">
        <f t="shared" si="36"/>
        <v>720</v>
      </c>
      <c r="AN113" s="81">
        <f t="shared" si="37"/>
        <v>720</v>
      </c>
      <c r="AO113" s="81">
        <f t="shared" si="38"/>
        <v>412.8</v>
      </c>
      <c r="AP113" s="81">
        <f t="shared" si="26"/>
        <v>1752.25</v>
      </c>
      <c r="AQ113" s="100"/>
    </row>
    <row r="114" spans="1:43" x14ac:dyDescent="0.2">
      <c r="A114" s="77">
        <v>1112</v>
      </c>
      <c r="B114" s="111" t="s">
        <v>260</v>
      </c>
      <c r="C114" s="136">
        <v>0</v>
      </c>
      <c r="D114" s="145">
        <v>0</v>
      </c>
      <c r="E114" s="146">
        <v>0</v>
      </c>
      <c r="F114" s="146">
        <v>0</v>
      </c>
      <c r="G114" s="145">
        <v>0</v>
      </c>
      <c r="H114" s="145">
        <v>0</v>
      </c>
      <c r="I114" s="147">
        <v>0</v>
      </c>
      <c r="J114" s="145">
        <v>0</v>
      </c>
      <c r="K114" s="147">
        <v>0</v>
      </c>
      <c r="L114" s="147">
        <v>0</v>
      </c>
      <c r="M114" s="147">
        <v>0</v>
      </c>
      <c r="N114" s="147">
        <v>0</v>
      </c>
      <c r="O114" s="147">
        <v>0</v>
      </c>
      <c r="P114" s="8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81">
        <f t="shared" si="27"/>
        <v>0</v>
      </c>
      <c r="AE114" s="81">
        <f t="shared" si="28"/>
        <v>0</v>
      </c>
      <c r="AF114" s="81">
        <f t="shared" si="29"/>
        <v>0</v>
      </c>
      <c r="AG114" s="81">
        <f t="shared" si="30"/>
        <v>0</v>
      </c>
      <c r="AH114" s="81">
        <f t="shared" si="31"/>
        <v>0</v>
      </c>
      <c r="AI114" s="81">
        <f t="shared" si="32"/>
        <v>0</v>
      </c>
      <c r="AJ114" s="81">
        <f t="shared" si="33"/>
        <v>0</v>
      </c>
      <c r="AK114" s="81">
        <f t="shared" si="34"/>
        <v>0</v>
      </c>
      <c r="AL114" s="81">
        <f t="shared" si="35"/>
        <v>0</v>
      </c>
      <c r="AM114" s="81">
        <f t="shared" si="36"/>
        <v>0</v>
      </c>
      <c r="AN114" s="81">
        <f t="shared" si="37"/>
        <v>0</v>
      </c>
      <c r="AO114" s="81">
        <f t="shared" si="38"/>
        <v>0</v>
      </c>
      <c r="AP114" s="81">
        <f t="shared" si="26"/>
        <v>0</v>
      </c>
      <c r="AQ114" s="100"/>
    </row>
    <row r="115" spans="1:43" x14ac:dyDescent="0.2">
      <c r="A115" s="77">
        <v>1113</v>
      </c>
      <c r="B115" s="111" t="s">
        <v>91</v>
      </c>
      <c r="C115" s="136">
        <v>1911</v>
      </c>
      <c r="D115" s="145">
        <v>1689</v>
      </c>
      <c r="E115" s="146">
        <v>981</v>
      </c>
      <c r="F115" s="146">
        <v>1150</v>
      </c>
      <c r="G115" s="145">
        <v>800</v>
      </c>
      <c r="H115" s="145">
        <v>1189</v>
      </c>
      <c r="I115" s="147">
        <v>1231</v>
      </c>
      <c r="J115" s="145">
        <v>2959</v>
      </c>
      <c r="K115" s="147">
        <v>4050</v>
      </c>
      <c r="L115" s="147">
        <v>3791</v>
      </c>
      <c r="M115" s="147">
        <v>2950</v>
      </c>
      <c r="N115" s="147">
        <v>2855</v>
      </c>
      <c r="O115" s="147">
        <v>6180</v>
      </c>
      <c r="P115" s="87">
        <v>5319</v>
      </c>
      <c r="Q115" s="97">
        <v>3853</v>
      </c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81">
        <f t="shared" si="27"/>
        <v>2293.1999999999998</v>
      </c>
      <c r="AE115" s="81">
        <f t="shared" si="28"/>
        <v>2026.8</v>
      </c>
      <c r="AF115" s="81">
        <f t="shared" si="29"/>
        <v>1177.2</v>
      </c>
      <c r="AG115" s="81">
        <f t="shared" si="30"/>
        <v>1380</v>
      </c>
      <c r="AH115" s="81">
        <f t="shared" si="31"/>
        <v>960</v>
      </c>
      <c r="AI115" s="81">
        <f t="shared" si="32"/>
        <v>1426.8</v>
      </c>
      <c r="AJ115" s="81">
        <f t="shared" si="33"/>
        <v>1477.2</v>
      </c>
      <c r="AK115" s="81">
        <f t="shared" si="34"/>
        <v>3550.8</v>
      </c>
      <c r="AL115" s="81">
        <f t="shared" si="35"/>
        <v>4860</v>
      </c>
      <c r="AM115" s="81">
        <f t="shared" si="36"/>
        <v>4549.2</v>
      </c>
      <c r="AN115" s="81">
        <f t="shared" si="37"/>
        <v>3540</v>
      </c>
      <c r="AO115" s="81">
        <f t="shared" si="38"/>
        <v>3426</v>
      </c>
      <c r="AP115" s="81">
        <f t="shared" si="26"/>
        <v>2485.4166666666665</v>
      </c>
      <c r="AQ115" s="100"/>
    </row>
    <row r="116" spans="1:43" x14ac:dyDescent="0.2">
      <c r="A116" s="77">
        <v>1114</v>
      </c>
      <c r="B116" s="111" t="s">
        <v>116</v>
      </c>
      <c r="C116" s="136">
        <v>0</v>
      </c>
      <c r="D116" s="145">
        <v>0</v>
      </c>
      <c r="E116" s="146">
        <v>64</v>
      </c>
      <c r="F116" s="146">
        <v>12</v>
      </c>
      <c r="G116" s="146">
        <v>0</v>
      </c>
      <c r="H116" s="146">
        <v>3</v>
      </c>
      <c r="I116" s="147">
        <v>0</v>
      </c>
      <c r="J116" s="146">
        <v>0</v>
      </c>
      <c r="K116" s="147">
        <v>0</v>
      </c>
      <c r="L116" s="147">
        <v>0</v>
      </c>
      <c r="M116" s="147">
        <v>0</v>
      </c>
      <c r="N116" s="147">
        <v>0</v>
      </c>
      <c r="O116" s="147">
        <v>0</v>
      </c>
      <c r="P116" s="8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81">
        <f t="shared" si="27"/>
        <v>0</v>
      </c>
      <c r="AE116" s="81">
        <f t="shared" si="28"/>
        <v>0</v>
      </c>
      <c r="AF116" s="81">
        <f t="shared" si="29"/>
        <v>76.8</v>
      </c>
      <c r="AG116" s="81">
        <f t="shared" si="30"/>
        <v>14.4</v>
      </c>
      <c r="AH116" s="81">
        <f t="shared" si="31"/>
        <v>0</v>
      </c>
      <c r="AI116" s="81">
        <f t="shared" si="32"/>
        <v>3.6</v>
      </c>
      <c r="AJ116" s="81">
        <f t="shared" si="33"/>
        <v>0</v>
      </c>
      <c r="AK116" s="81">
        <f t="shared" si="34"/>
        <v>0</v>
      </c>
      <c r="AL116" s="81">
        <f t="shared" si="35"/>
        <v>0</v>
      </c>
      <c r="AM116" s="81">
        <f t="shared" si="36"/>
        <v>0</v>
      </c>
      <c r="AN116" s="81">
        <f t="shared" si="37"/>
        <v>0</v>
      </c>
      <c r="AO116" s="81">
        <f t="shared" si="38"/>
        <v>0</v>
      </c>
      <c r="AP116" s="81">
        <f t="shared" si="26"/>
        <v>6.583333333333333</v>
      </c>
      <c r="AQ116" s="100"/>
    </row>
    <row r="117" spans="1:43" x14ac:dyDescent="0.2">
      <c r="A117" s="77">
        <v>1115</v>
      </c>
      <c r="B117" s="111" t="s">
        <v>93</v>
      </c>
      <c r="C117" s="136">
        <v>4794</v>
      </c>
      <c r="D117" s="145">
        <v>5600</v>
      </c>
      <c r="E117" s="146">
        <v>3050</v>
      </c>
      <c r="F117" s="146">
        <v>3788</v>
      </c>
      <c r="G117" s="145">
        <v>3562</v>
      </c>
      <c r="H117" s="145">
        <v>3600</v>
      </c>
      <c r="I117" s="147">
        <v>3900</v>
      </c>
      <c r="J117" s="145">
        <v>4100</v>
      </c>
      <c r="K117" s="147">
        <v>5800</v>
      </c>
      <c r="L117" s="147">
        <v>6800</v>
      </c>
      <c r="M117" s="147">
        <v>3500</v>
      </c>
      <c r="N117" s="147">
        <v>4380</v>
      </c>
      <c r="O117" s="147">
        <v>7424</v>
      </c>
      <c r="P117" s="87">
        <v>5734</v>
      </c>
      <c r="Q117" s="97">
        <v>4166</v>
      </c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81">
        <f t="shared" si="27"/>
        <v>5752.8</v>
      </c>
      <c r="AE117" s="81">
        <f t="shared" si="28"/>
        <v>6720</v>
      </c>
      <c r="AF117" s="81">
        <f t="shared" si="29"/>
        <v>3660</v>
      </c>
      <c r="AG117" s="81">
        <f t="shared" si="30"/>
        <v>4545.6000000000004</v>
      </c>
      <c r="AH117" s="81">
        <f t="shared" si="31"/>
        <v>4274.3999999999996</v>
      </c>
      <c r="AI117" s="81">
        <f t="shared" si="32"/>
        <v>4320</v>
      </c>
      <c r="AJ117" s="81">
        <f t="shared" si="33"/>
        <v>4680</v>
      </c>
      <c r="AK117" s="81">
        <f t="shared" si="34"/>
        <v>4920</v>
      </c>
      <c r="AL117" s="81">
        <f t="shared" si="35"/>
        <v>6960</v>
      </c>
      <c r="AM117" s="81">
        <f t="shared" si="36"/>
        <v>8160</v>
      </c>
      <c r="AN117" s="81">
        <f t="shared" si="37"/>
        <v>4200</v>
      </c>
      <c r="AO117" s="81">
        <f t="shared" si="38"/>
        <v>5256</v>
      </c>
      <c r="AP117" s="81">
        <f t="shared" si="26"/>
        <v>4625.333333333333</v>
      </c>
      <c r="AQ117" s="100"/>
    </row>
    <row r="118" spans="1:43" x14ac:dyDescent="0.2">
      <c r="A118" s="77">
        <v>1116</v>
      </c>
      <c r="B118" s="111" t="s">
        <v>94</v>
      </c>
      <c r="C118" s="136">
        <v>5</v>
      </c>
      <c r="D118" s="145">
        <v>6</v>
      </c>
      <c r="E118" s="146">
        <v>24</v>
      </c>
      <c r="F118" s="146">
        <v>16</v>
      </c>
      <c r="G118" s="145">
        <v>5</v>
      </c>
      <c r="H118" s="145">
        <v>19</v>
      </c>
      <c r="I118" s="147">
        <v>11</v>
      </c>
      <c r="J118" s="145">
        <v>0</v>
      </c>
      <c r="K118" s="147">
        <v>0</v>
      </c>
      <c r="L118" s="147">
        <v>0</v>
      </c>
      <c r="M118" s="147">
        <v>0</v>
      </c>
      <c r="N118" s="147">
        <v>0</v>
      </c>
      <c r="O118" s="147">
        <v>0</v>
      </c>
      <c r="P118" s="87"/>
      <c r="Q118" s="97">
        <v>66</v>
      </c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81">
        <f t="shared" si="27"/>
        <v>6</v>
      </c>
      <c r="AE118" s="81">
        <f t="shared" si="28"/>
        <v>7.2</v>
      </c>
      <c r="AF118" s="81">
        <f t="shared" si="29"/>
        <v>28.8</v>
      </c>
      <c r="AG118" s="81">
        <f t="shared" si="30"/>
        <v>19.2</v>
      </c>
      <c r="AH118" s="81">
        <f t="shared" si="31"/>
        <v>6</v>
      </c>
      <c r="AI118" s="81">
        <f t="shared" si="32"/>
        <v>22.8</v>
      </c>
      <c r="AJ118" s="81">
        <f t="shared" si="33"/>
        <v>13.2</v>
      </c>
      <c r="AK118" s="81">
        <f t="shared" si="34"/>
        <v>0</v>
      </c>
      <c r="AL118" s="81">
        <f t="shared" si="35"/>
        <v>0</v>
      </c>
      <c r="AM118" s="81">
        <f t="shared" si="36"/>
        <v>0</v>
      </c>
      <c r="AN118" s="81">
        <f t="shared" si="37"/>
        <v>0</v>
      </c>
      <c r="AO118" s="81">
        <f t="shared" si="38"/>
        <v>0</v>
      </c>
      <c r="AP118" s="81">
        <f t="shared" si="26"/>
        <v>6.75</v>
      </c>
      <c r="AQ118" s="100"/>
    </row>
    <row r="119" spans="1:43" x14ac:dyDescent="0.2">
      <c r="A119" s="77">
        <v>1117</v>
      </c>
      <c r="B119" s="111" t="s">
        <v>97</v>
      </c>
      <c r="C119" s="136">
        <v>2180</v>
      </c>
      <c r="D119" s="145">
        <v>2380</v>
      </c>
      <c r="E119" s="146">
        <v>1200</v>
      </c>
      <c r="F119" s="146">
        <v>2843</v>
      </c>
      <c r="G119" s="145">
        <v>2600</v>
      </c>
      <c r="H119" s="145">
        <v>2079</v>
      </c>
      <c r="I119" s="147">
        <v>2688</v>
      </c>
      <c r="J119" s="145">
        <v>2504</v>
      </c>
      <c r="K119" s="147">
        <v>710</v>
      </c>
      <c r="L119" s="147">
        <v>2876</v>
      </c>
      <c r="M119" s="147">
        <v>86</v>
      </c>
      <c r="N119" s="147">
        <v>1674</v>
      </c>
      <c r="O119" s="147">
        <v>3780</v>
      </c>
      <c r="P119" s="87">
        <v>3448</v>
      </c>
      <c r="Q119" s="97">
        <v>2940</v>
      </c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81">
        <f t="shared" si="27"/>
        <v>2616</v>
      </c>
      <c r="AE119" s="81">
        <f t="shared" si="28"/>
        <v>2856</v>
      </c>
      <c r="AF119" s="81">
        <f t="shared" si="29"/>
        <v>1440</v>
      </c>
      <c r="AG119" s="81">
        <f t="shared" si="30"/>
        <v>3411.6</v>
      </c>
      <c r="AH119" s="81">
        <f t="shared" si="31"/>
        <v>3120</v>
      </c>
      <c r="AI119" s="81">
        <f t="shared" si="32"/>
        <v>2494.8000000000002</v>
      </c>
      <c r="AJ119" s="81">
        <f t="shared" si="33"/>
        <v>3225.6</v>
      </c>
      <c r="AK119" s="81">
        <f t="shared" si="34"/>
        <v>3004.8</v>
      </c>
      <c r="AL119" s="81">
        <f t="shared" si="35"/>
        <v>852</v>
      </c>
      <c r="AM119" s="81">
        <f t="shared" si="36"/>
        <v>3451.2</v>
      </c>
      <c r="AN119" s="81">
        <f t="shared" si="37"/>
        <v>103.2</v>
      </c>
      <c r="AO119" s="81">
        <f t="shared" si="38"/>
        <v>2008.8</v>
      </c>
      <c r="AP119" s="81">
        <f t="shared" si="26"/>
        <v>2118.3333333333335</v>
      </c>
      <c r="AQ119" s="100"/>
    </row>
    <row r="120" spans="1:43" x14ac:dyDescent="0.2">
      <c r="A120" s="77">
        <v>1118</v>
      </c>
      <c r="B120" s="111" t="s">
        <v>95</v>
      </c>
      <c r="C120" s="136">
        <v>2360</v>
      </c>
      <c r="D120" s="145">
        <v>3000</v>
      </c>
      <c r="E120" s="146">
        <v>1347</v>
      </c>
      <c r="F120" s="146">
        <v>1080</v>
      </c>
      <c r="G120" s="145">
        <v>123</v>
      </c>
      <c r="H120" s="145">
        <v>1561</v>
      </c>
      <c r="I120" s="147">
        <v>944</v>
      </c>
      <c r="J120" s="145">
        <v>1240</v>
      </c>
      <c r="K120" s="147">
        <v>1964</v>
      </c>
      <c r="L120" s="147">
        <v>1554</v>
      </c>
      <c r="M120" s="147">
        <v>2000</v>
      </c>
      <c r="N120" s="147">
        <v>662</v>
      </c>
      <c r="O120" s="147">
        <v>1867</v>
      </c>
      <c r="P120" s="87">
        <v>2041</v>
      </c>
      <c r="Q120" s="97">
        <v>1907</v>
      </c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81">
        <f t="shared" si="27"/>
        <v>2832</v>
      </c>
      <c r="AE120" s="81">
        <f t="shared" si="28"/>
        <v>3600</v>
      </c>
      <c r="AF120" s="81">
        <f t="shared" si="29"/>
        <v>1616.4</v>
      </c>
      <c r="AG120" s="81">
        <f t="shared" si="30"/>
        <v>1296</v>
      </c>
      <c r="AH120" s="81">
        <f t="shared" si="31"/>
        <v>147.6</v>
      </c>
      <c r="AI120" s="81">
        <f t="shared" si="32"/>
        <v>1873.2</v>
      </c>
      <c r="AJ120" s="81">
        <f t="shared" si="33"/>
        <v>1132.8</v>
      </c>
      <c r="AK120" s="81">
        <f t="shared" si="34"/>
        <v>1488</v>
      </c>
      <c r="AL120" s="81">
        <f t="shared" si="35"/>
        <v>2356.8000000000002</v>
      </c>
      <c r="AM120" s="81">
        <f t="shared" si="36"/>
        <v>1864.8</v>
      </c>
      <c r="AN120" s="81">
        <f t="shared" si="37"/>
        <v>2400</v>
      </c>
      <c r="AO120" s="81">
        <f t="shared" si="38"/>
        <v>794.4</v>
      </c>
      <c r="AP120" s="81">
        <f t="shared" si="26"/>
        <v>1445.1666666666667</v>
      </c>
      <c r="AQ120" s="100"/>
    </row>
    <row r="121" spans="1:43" x14ac:dyDescent="0.2">
      <c r="A121" s="77">
        <v>1119</v>
      </c>
      <c r="B121" s="111" t="s">
        <v>96</v>
      </c>
      <c r="C121" s="136">
        <v>20</v>
      </c>
      <c r="D121" s="145">
        <v>70</v>
      </c>
      <c r="E121" s="146">
        <v>40</v>
      </c>
      <c r="F121" s="146">
        <v>20</v>
      </c>
      <c r="G121" s="146">
        <v>62</v>
      </c>
      <c r="H121" s="146">
        <v>58</v>
      </c>
      <c r="I121" s="147">
        <v>131</v>
      </c>
      <c r="J121" s="146">
        <v>158</v>
      </c>
      <c r="K121" s="147">
        <v>160</v>
      </c>
      <c r="L121" s="147">
        <v>133</v>
      </c>
      <c r="M121" s="147">
        <v>80</v>
      </c>
      <c r="N121" s="147">
        <v>0</v>
      </c>
      <c r="O121" s="147">
        <v>287</v>
      </c>
      <c r="P121" s="87">
        <v>102</v>
      </c>
      <c r="Q121" s="97">
        <v>117</v>
      </c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81">
        <f t="shared" si="27"/>
        <v>24</v>
      </c>
      <c r="AE121" s="81">
        <f t="shared" si="28"/>
        <v>84</v>
      </c>
      <c r="AF121" s="81">
        <f t="shared" si="29"/>
        <v>48</v>
      </c>
      <c r="AG121" s="81">
        <f t="shared" si="30"/>
        <v>24</v>
      </c>
      <c r="AH121" s="81">
        <f t="shared" si="31"/>
        <v>74.400000000000006</v>
      </c>
      <c r="AI121" s="81">
        <f t="shared" si="32"/>
        <v>69.599999999999994</v>
      </c>
      <c r="AJ121" s="81">
        <f t="shared" si="33"/>
        <v>157.19999999999999</v>
      </c>
      <c r="AK121" s="81">
        <f t="shared" si="34"/>
        <v>189.6</v>
      </c>
      <c r="AL121" s="81">
        <f t="shared" si="35"/>
        <v>192</v>
      </c>
      <c r="AM121" s="81">
        <f t="shared" si="36"/>
        <v>159.6</v>
      </c>
      <c r="AN121" s="81">
        <f t="shared" si="37"/>
        <v>96</v>
      </c>
      <c r="AO121" s="81">
        <f t="shared" si="38"/>
        <v>0</v>
      </c>
      <c r="AP121" s="81">
        <f t="shared" si="26"/>
        <v>99.916666666666671</v>
      </c>
      <c r="AQ121" s="100"/>
    </row>
    <row r="122" spans="1:43" x14ac:dyDescent="0.2">
      <c r="A122" s="77">
        <v>1120</v>
      </c>
      <c r="B122" s="111" t="s">
        <v>98</v>
      </c>
      <c r="C122" s="136">
        <v>0</v>
      </c>
      <c r="D122" s="145">
        <v>15</v>
      </c>
      <c r="E122" s="146">
        <v>0</v>
      </c>
      <c r="F122" s="146">
        <v>0</v>
      </c>
      <c r="G122" s="145">
        <v>0</v>
      </c>
      <c r="H122" s="145">
        <v>0</v>
      </c>
      <c r="I122" s="147">
        <v>0</v>
      </c>
      <c r="J122" s="145">
        <v>0</v>
      </c>
      <c r="K122" s="147">
        <v>0</v>
      </c>
      <c r="L122" s="147">
        <v>5</v>
      </c>
      <c r="M122" s="147">
        <v>0</v>
      </c>
      <c r="N122" s="147">
        <v>0</v>
      </c>
      <c r="O122" s="147">
        <v>0</v>
      </c>
      <c r="P122" s="8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81">
        <f t="shared" si="27"/>
        <v>0</v>
      </c>
      <c r="AE122" s="81">
        <f t="shared" si="28"/>
        <v>18</v>
      </c>
      <c r="AF122" s="81">
        <f t="shared" si="29"/>
        <v>0</v>
      </c>
      <c r="AG122" s="81">
        <f t="shared" si="30"/>
        <v>0</v>
      </c>
      <c r="AH122" s="81">
        <f t="shared" si="31"/>
        <v>0</v>
      </c>
      <c r="AI122" s="81">
        <f t="shared" si="32"/>
        <v>0</v>
      </c>
      <c r="AJ122" s="81">
        <f t="shared" si="33"/>
        <v>0</v>
      </c>
      <c r="AK122" s="81">
        <f t="shared" si="34"/>
        <v>0</v>
      </c>
      <c r="AL122" s="81">
        <f t="shared" si="35"/>
        <v>0</v>
      </c>
      <c r="AM122" s="81">
        <f t="shared" si="36"/>
        <v>6</v>
      </c>
      <c r="AN122" s="81">
        <f t="shared" si="37"/>
        <v>0</v>
      </c>
      <c r="AO122" s="81">
        <f t="shared" si="38"/>
        <v>0</v>
      </c>
      <c r="AP122" s="81">
        <f t="shared" si="26"/>
        <v>1.6666666666666667</v>
      </c>
      <c r="AQ122" s="100"/>
    </row>
    <row r="123" spans="1:43" x14ac:dyDescent="0.2">
      <c r="A123" s="77">
        <v>1121</v>
      </c>
      <c r="B123" s="111" t="s">
        <v>99</v>
      </c>
      <c r="C123" s="136">
        <v>2471</v>
      </c>
      <c r="D123" s="145">
        <v>1820</v>
      </c>
      <c r="E123" s="146">
        <v>1485</v>
      </c>
      <c r="F123" s="146">
        <v>1314</v>
      </c>
      <c r="G123" s="145">
        <v>1246</v>
      </c>
      <c r="H123" s="145">
        <v>776</v>
      </c>
      <c r="I123" s="147">
        <v>1417</v>
      </c>
      <c r="J123" s="145">
        <v>1593</v>
      </c>
      <c r="K123" s="147">
        <v>2289</v>
      </c>
      <c r="L123" s="147">
        <v>2148</v>
      </c>
      <c r="M123" s="147">
        <v>1764</v>
      </c>
      <c r="N123" s="147">
        <v>2005</v>
      </c>
      <c r="O123" s="147">
        <v>2580</v>
      </c>
      <c r="P123" s="87">
        <v>2006</v>
      </c>
      <c r="Q123" s="97">
        <v>2235</v>
      </c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81">
        <f t="shared" si="27"/>
        <v>2965.2</v>
      </c>
      <c r="AE123" s="81">
        <f t="shared" si="28"/>
        <v>2184</v>
      </c>
      <c r="AF123" s="81">
        <f t="shared" si="29"/>
        <v>1782</v>
      </c>
      <c r="AG123" s="81">
        <f t="shared" si="30"/>
        <v>1576.8</v>
      </c>
      <c r="AH123" s="81">
        <f t="shared" si="31"/>
        <v>1495.2</v>
      </c>
      <c r="AI123" s="81">
        <f t="shared" si="32"/>
        <v>931.2</v>
      </c>
      <c r="AJ123" s="81">
        <f t="shared" si="33"/>
        <v>1700.4</v>
      </c>
      <c r="AK123" s="81">
        <f t="shared" si="34"/>
        <v>1911.6</v>
      </c>
      <c r="AL123" s="81">
        <f t="shared" si="35"/>
        <v>2746.8</v>
      </c>
      <c r="AM123" s="81">
        <f t="shared" si="36"/>
        <v>2577.6</v>
      </c>
      <c r="AN123" s="81">
        <f t="shared" si="37"/>
        <v>2116.8000000000002</v>
      </c>
      <c r="AO123" s="81">
        <f t="shared" si="38"/>
        <v>2406</v>
      </c>
      <c r="AP123" s="81">
        <f t="shared" si="26"/>
        <v>1703.0833333333333</v>
      </c>
      <c r="AQ123" s="100"/>
    </row>
    <row r="124" spans="1:43" x14ac:dyDescent="0.2">
      <c r="A124" s="77">
        <v>1122</v>
      </c>
      <c r="B124" s="111" t="s">
        <v>101</v>
      </c>
      <c r="C124" s="136">
        <v>0</v>
      </c>
      <c r="D124" s="145">
        <v>15</v>
      </c>
      <c r="E124" s="146">
        <v>0</v>
      </c>
      <c r="F124" s="146">
        <v>0</v>
      </c>
      <c r="G124" s="145">
        <v>1</v>
      </c>
      <c r="H124" s="145">
        <v>2</v>
      </c>
      <c r="I124" s="147">
        <v>0</v>
      </c>
      <c r="J124" s="145">
        <v>0</v>
      </c>
      <c r="K124" s="147">
        <v>0</v>
      </c>
      <c r="L124" s="147">
        <v>0</v>
      </c>
      <c r="M124" s="147">
        <v>0</v>
      </c>
      <c r="N124" s="147">
        <v>0</v>
      </c>
      <c r="O124" s="147">
        <v>0</v>
      </c>
      <c r="P124" s="8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81">
        <f t="shared" si="27"/>
        <v>0</v>
      </c>
      <c r="AE124" s="81">
        <f t="shared" si="28"/>
        <v>18</v>
      </c>
      <c r="AF124" s="81">
        <f t="shared" si="29"/>
        <v>0</v>
      </c>
      <c r="AG124" s="81">
        <f t="shared" si="30"/>
        <v>0</v>
      </c>
      <c r="AH124" s="81">
        <f t="shared" si="31"/>
        <v>1.2</v>
      </c>
      <c r="AI124" s="81">
        <f t="shared" si="32"/>
        <v>2.4</v>
      </c>
      <c r="AJ124" s="81">
        <f t="shared" si="33"/>
        <v>0</v>
      </c>
      <c r="AK124" s="81">
        <f t="shared" si="34"/>
        <v>0</v>
      </c>
      <c r="AL124" s="81">
        <f t="shared" si="35"/>
        <v>0</v>
      </c>
      <c r="AM124" s="81">
        <f t="shared" si="36"/>
        <v>0</v>
      </c>
      <c r="AN124" s="81">
        <f t="shared" si="37"/>
        <v>0</v>
      </c>
      <c r="AO124" s="81">
        <f t="shared" si="38"/>
        <v>0</v>
      </c>
      <c r="AP124" s="81">
        <f t="shared" si="26"/>
        <v>1.5</v>
      </c>
      <c r="AQ124" s="100"/>
    </row>
    <row r="125" spans="1:43" x14ac:dyDescent="0.2">
      <c r="A125" s="77">
        <v>1123</v>
      </c>
      <c r="B125" s="111" t="s">
        <v>100</v>
      </c>
      <c r="C125" s="136">
        <v>2107</v>
      </c>
      <c r="D125" s="145">
        <v>1813</v>
      </c>
      <c r="E125" s="146">
        <v>858</v>
      </c>
      <c r="F125" s="146">
        <v>966</v>
      </c>
      <c r="G125" s="146">
        <v>816</v>
      </c>
      <c r="H125" s="146">
        <v>811</v>
      </c>
      <c r="I125" s="147">
        <v>1187</v>
      </c>
      <c r="J125" s="146">
        <v>1677</v>
      </c>
      <c r="K125" s="147">
        <v>2285</v>
      </c>
      <c r="L125" s="147">
        <v>2060</v>
      </c>
      <c r="M125" s="147">
        <v>2128</v>
      </c>
      <c r="N125" s="147">
        <v>1792</v>
      </c>
      <c r="O125" s="147">
        <v>2844</v>
      </c>
      <c r="P125" s="87">
        <v>2091</v>
      </c>
      <c r="Q125" s="97">
        <v>2200</v>
      </c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81">
        <f t="shared" si="27"/>
        <v>2528.4</v>
      </c>
      <c r="AE125" s="81">
        <f t="shared" si="28"/>
        <v>2175.6</v>
      </c>
      <c r="AF125" s="81">
        <f t="shared" si="29"/>
        <v>1029.5999999999999</v>
      </c>
      <c r="AG125" s="81">
        <f t="shared" si="30"/>
        <v>1159.2</v>
      </c>
      <c r="AH125" s="81">
        <f t="shared" si="31"/>
        <v>979.2</v>
      </c>
      <c r="AI125" s="81">
        <f t="shared" si="32"/>
        <v>973.2</v>
      </c>
      <c r="AJ125" s="81">
        <f t="shared" si="33"/>
        <v>1424.4</v>
      </c>
      <c r="AK125" s="81">
        <f t="shared" si="34"/>
        <v>2012.4</v>
      </c>
      <c r="AL125" s="81">
        <f t="shared" si="35"/>
        <v>2742</v>
      </c>
      <c r="AM125" s="81">
        <f t="shared" si="36"/>
        <v>2472</v>
      </c>
      <c r="AN125" s="81">
        <f t="shared" si="37"/>
        <v>2553.6</v>
      </c>
      <c r="AO125" s="81">
        <f t="shared" si="38"/>
        <v>2150.4</v>
      </c>
      <c r="AP125" s="81">
        <f t="shared" si="26"/>
        <v>1603.0833333333333</v>
      </c>
      <c r="AQ125" s="100"/>
    </row>
    <row r="126" spans="1:43" x14ac:dyDescent="0.2">
      <c r="A126" s="77">
        <v>1124</v>
      </c>
      <c r="B126" s="111" t="s">
        <v>102</v>
      </c>
      <c r="C126" s="136">
        <v>2052</v>
      </c>
      <c r="D126" s="145">
        <v>1642</v>
      </c>
      <c r="E126" s="146">
        <v>1589</v>
      </c>
      <c r="F126" s="146">
        <v>1330</v>
      </c>
      <c r="G126" s="145">
        <v>1295</v>
      </c>
      <c r="H126" s="145">
        <v>60</v>
      </c>
      <c r="I126" s="147"/>
      <c r="J126" s="145">
        <v>3102</v>
      </c>
      <c r="K126" s="147">
        <v>287</v>
      </c>
      <c r="L126" s="147">
        <v>1363</v>
      </c>
      <c r="M126" s="147">
        <v>960</v>
      </c>
      <c r="N126" s="147">
        <v>1487</v>
      </c>
      <c r="O126" s="147">
        <v>2166</v>
      </c>
      <c r="P126" s="87">
        <v>1773</v>
      </c>
      <c r="Q126" s="97">
        <v>1696</v>
      </c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81">
        <f t="shared" si="27"/>
        <v>2462.4</v>
      </c>
      <c r="AE126" s="81">
        <f t="shared" si="28"/>
        <v>1970.4</v>
      </c>
      <c r="AF126" s="81">
        <f t="shared" si="29"/>
        <v>1906.8</v>
      </c>
      <c r="AG126" s="81">
        <f t="shared" si="30"/>
        <v>1596</v>
      </c>
      <c r="AH126" s="81">
        <f t="shared" si="31"/>
        <v>1554</v>
      </c>
      <c r="AI126" s="81">
        <f t="shared" si="32"/>
        <v>72</v>
      </c>
      <c r="AJ126" s="81">
        <f t="shared" si="33"/>
        <v>0</v>
      </c>
      <c r="AK126" s="81">
        <f t="shared" si="34"/>
        <v>3722.4</v>
      </c>
      <c r="AL126" s="81">
        <f t="shared" si="35"/>
        <v>344.4</v>
      </c>
      <c r="AM126" s="81">
        <f t="shared" si="36"/>
        <v>1635.6</v>
      </c>
      <c r="AN126" s="81">
        <f t="shared" si="37"/>
        <v>1152</v>
      </c>
      <c r="AO126" s="81">
        <f t="shared" si="38"/>
        <v>1784.4</v>
      </c>
      <c r="AP126" s="81">
        <f t="shared" si="26"/>
        <v>1389.1818181818182</v>
      </c>
      <c r="AQ126" s="100"/>
    </row>
    <row r="127" spans="1:43" x14ac:dyDescent="0.2">
      <c r="A127" s="77">
        <v>1125</v>
      </c>
      <c r="B127" s="111" t="s">
        <v>103</v>
      </c>
      <c r="C127" s="136">
        <v>1992</v>
      </c>
      <c r="D127" s="145">
        <v>1708</v>
      </c>
      <c r="E127" s="146">
        <v>1576</v>
      </c>
      <c r="F127" s="146">
        <v>1300</v>
      </c>
      <c r="G127" s="145">
        <v>1526</v>
      </c>
      <c r="H127" s="145">
        <v>48</v>
      </c>
      <c r="I127" s="147">
        <v>1000</v>
      </c>
      <c r="J127" s="145">
        <v>2454</v>
      </c>
      <c r="K127" s="147">
        <v>1260</v>
      </c>
      <c r="L127" s="147">
        <v>736</v>
      </c>
      <c r="M127" s="147">
        <v>1010</v>
      </c>
      <c r="N127" s="147">
        <v>2090</v>
      </c>
      <c r="O127" s="147">
        <v>2561</v>
      </c>
      <c r="P127" s="87">
        <v>2030</v>
      </c>
      <c r="Q127" s="97">
        <v>2052</v>
      </c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81">
        <f t="shared" si="27"/>
        <v>2390.4</v>
      </c>
      <c r="AE127" s="81">
        <f t="shared" si="28"/>
        <v>2049.6</v>
      </c>
      <c r="AF127" s="81">
        <f t="shared" si="29"/>
        <v>1891.2</v>
      </c>
      <c r="AG127" s="81">
        <f t="shared" si="30"/>
        <v>1560</v>
      </c>
      <c r="AH127" s="81">
        <f t="shared" si="31"/>
        <v>1831.2</v>
      </c>
      <c r="AI127" s="81">
        <f t="shared" si="32"/>
        <v>57.6</v>
      </c>
      <c r="AJ127" s="81">
        <f t="shared" si="33"/>
        <v>1200</v>
      </c>
      <c r="AK127" s="81">
        <f t="shared" si="34"/>
        <v>2944.8</v>
      </c>
      <c r="AL127" s="81">
        <f t="shared" si="35"/>
        <v>1512</v>
      </c>
      <c r="AM127" s="81">
        <f t="shared" si="36"/>
        <v>883.2</v>
      </c>
      <c r="AN127" s="81">
        <f t="shared" si="37"/>
        <v>1212</v>
      </c>
      <c r="AO127" s="81">
        <f t="shared" si="38"/>
        <v>2508</v>
      </c>
      <c r="AP127" s="81">
        <f t="shared" si="26"/>
        <v>1439.0833333333333</v>
      </c>
      <c r="AQ127" s="100"/>
    </row>
    <row r="128" spans="1:43" x14ac:dyDescent="0.2">
      <c r="A128" s="77">
        <v>1126</v>
      </c>
      <c r="B128" s="111" t="s">
        <v>104</v>
      </c>
      <c r="C128" s="136">
        <v>2082</v>
      </c>
      <c r="D128" s="145">
        <v>1397</v>
      </c>
      <c r="E128" s="146">
        <v>1563</v>
      </c>
      <c r="F128" s="146">
        <v>1309</v>
      </c>
      <c r="G128" s="145">
        <v>1536</v>
      </c>
      <c r="H128" s="145">
        <v>12</v>
      </c>
      <c r="I128" s="147">
        <v>1020</v>
      </c>
      <c r="J128" s="145">
        <v>1530</v>
      </c>
      <c r="K128" s="147">
        <v>350</v>
      </c>
      <c r="L128" s="147">
        <v>970</v>
      </c>
      <c r="M128" s="147">
        <v>990</v>
      </c>
      <c r="N128" s="147">
        <v>1980</v>
      </c>
      <c r="O128" s="147">
        <v>2510</v>
      </c>
      <c r="P128" s="87">
        <v>2022</v>
      </c>
      <c r="Q128" s="97">
        <v>2200</v>
      </c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81">
        <f t="shared" si="27"/>
        <v>2498.4</v>
      </c>
      <c r="AE128" s="81">
        <f t="shared" si="28"/>
        <v>1676.4</v>
      </c>
      <c r="AF128" s="81">
        <f t="shared" si="29"/>
        <v>1875.6</v>
      </c>
      <c r="AG128" s="81">
        <f t="shared" si="30"/>
        <v>1570.8</v>
      </c>
      <c r="AH128" s="81">
        <f t="shared" si="31"/>
        <v>1843.2</v>
      </c>
      <c r="AI128" s="81">
        <f t="shared" si="32"/>
        <v>14.4</v>
      </c>
      <c r="AJ128" s="81">
        <f t="shared" si="33"/>
        <v>1224</v>
      </c>
      <c r="AK128" s="81">
        <f t="shared" si="34"/>
        <v>1836</v>
      </c>
      <c r="AL128" s="81">
        <f t="shared" si="35"/>
        <v>420</v>
      </c>
      <c r="AM128" s="81">
        <f t="shared" si="36"/>
        <v>1164</v>
      </c>
      <c r="AN128" s="81">
        <f t="shared" si="37"/>
        <v>1188</v>
      </c>
      <c r="AO128" s="81">
        <f t="shared" si="38"/>
        <v>2376</v>
      </c>
      <c r="AP128" s="81">
        <f t="shared" si="26"/>
        <v>1263.9166666666667</v>
      </c>
      <c r="AQ128" s="100"/>
    </row>
    <row r="129" spans="1:43" x14ac:dyDescent="0.2">
      <c r="A129" s="77">
        <v>1127</v>
      </c>
      <c r="B129" s="111" t="s">
        <v>105</v>
      </c>
      <c r="C129" s="136">
        <v>88</v>
      </c>
      <c r="D129" s="145">
        <v>108</v>
      </c>
      <c r="E129" s="146">
        <v>734</v>
      </c>
      <c r="F129" s="146">
        <v>0</v>
      </c>
      <c r="G129" s="145">
        <v>281</v>
      </c>
      <c r="H129" s="145">
        <v>193</v>
      </c>
      <c r="I129" s="147">
        <v>146</v>
      </c>
      <c r="J129" s="145">
        <v>125</v>
      </c>
      <c r="K129" s="147">
        <v>161</v>
      </c>
      <c r="L129" s="147">
        <v>299</v>
      </c>
      <c r="M129" s="147">
        <v>148</v>
      </c>
      <c r="N129" s="147">
        <v>120</v>
      </c>
      <c r="O129" s="147">
        <v>162</v>
      </c>
      <c r="P129" s="87">
        <v>607</v>
      </c>
      <c r="Q129" s="97">
        <v>353</v>
      </c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81">
        <f t="shared" si="27"/>
        <v>105.6</v>
      </c>
      <c r="AE129" s="81">
        <f t="shared" si="28"/>
        <v>129.6</v>
      </c>
      <c r="AF129" s="81">
        <f t="shared" si="29"/>
        <v>880.8</v>
      </c>
      <c r="AG129" s="81">
        <f t="shared" si="30"/>
        <v>0</v>
      </c>
      <c r="AH129" s="81">
        <f t="shared" si="31"/>
        <v>337.2</v>
      </c>
      <c r="AI129" s="81">
        <f t="shared" si="32"/>
        <v>231.6</v>
      </c>
      <c r="AJ129" s="81">
        <f t="shared" si="33"/>
        <v>175.2</v>
      </c>
      <c r="AK129" s="81">
        <f t="shared" si="34"/>
        <v>150</v>
      </c>
      <c r="AL129" s="81">
        <f t="shared" si="35"/>
        <v>193.2</v>
      </c>
      <c r="AM129" s="81">
        <f t="shared" si="36"/>
        <v>358.8</v>
      </c>
      <c r="AN129" s="81">
        <f t="shared" si="37"/>
        <v>177.6</v>
      </c>
      <c r="AO129" s="81">
        <f t="shared" si="38"/>
        <v>144</v>
      </c>
      <c r="AP129" s="81">
        <f t="shared" si="26"/>
        <v>206.41666666666666</v>
      </c>
      <c r="AQ129" s="100"/>
    </row>
    <row r="130" spans="1:43" x14ac:dyDescent="0.2">
      <c r="A130" s="77">
        <v>1128</v>
      </c>
      <c r="B130" s="111" t="s">
        <v>106</v>
      </c>
      <c r="C130" s="136">
        <v>140</v>
      </c>
      <c r="D130" s="86">
        <v>106</v>
      </c>
      <c r="E130" s="85">
        <v>12</v>
      </c>
      <c r="F130" s="84">
        <v>101</v>
      </c>
      <c r="G130" s="83">
        <v>30</v>
      </c>
      <c r="H130" s="86">
        <v>18</v>
      </c>
      <c r="I130" s="88">
        <v>52</v>
      </c>
      <c r="J130" s="86">
        <v>0</v>
      </c>
      <c r="K130" s="88">
        <v>0</v>
      </c>
      <c r="L130" s="87">
        <v>0</v>
      </c>
      <c r="M130" s="88">
        <v>0</v>
      </c>
      <c r="N130" s="87">
        <v>0</v>
      </c>
      <c r="O130" s="88">
        <v>0</v>
      </c>
      <c r="P130" s="8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81">
        <f t="shared" si="27"/>
        <v>168</v>
      </c>
      <c r="AE130" s="81">
        <f t="shared" si="28"/>
        <v>127.2</v>
      </c>
      <c r="AF130" s="81">
        <f t="shared" si="29"/>
        <v>14.4</v>
      </c>
      <c r="AG130" s="81">
        <f t="shared" si="30"/>
        <v>121.2</v>
      </c>
      <c r="AH130" s="81">
        <f t="shared" si="31"/>
        <v>36</v>
      </c>
      <c r="AI130" s="81">
        <f t="shared" si="32"/>
        <v>21.6</v>
      </c>
      <c r="AJ130" s="81">
        <f t="shared" si="33"/>
        <v>62.4</v>
      </c>
      <c r="AK130" s="81">
        <f t="shared" si="34"/>
        <v>0</v>
      </c>
      <c r="AL130" s="81">
        <f t="shared" si="35"/>
        <v>0</v>
      </c>
      <c r="AM130" s="81">
        <f t="shared" si="36"/>
        <v>0</v>
      </c>
      <c r="AN130" s="81">
        <f t="shared" si="37"/>
        <v>0</v>
      </c>
      <c r="AO130" s="81">
        <f t="shared" si="38"/>
        <v>0</v>
      </c>
      <c r="AP130" s="81">
        <f t="shared" si="26"/>
        <v>26.583333333333332</v>
      </c>
      <c r="AQ130" s="100"/>
    </row>
    <row r="131" spans="1:43" x14ac:dyDescent="0.2">
      <c r="A131" s="77">
        <v>1129</v>
      </c>
      <c r="B131" s="111" t="s">
        <v>117</v>
      </c>
      <c r="C131" s="136">
        <v>0</v>
      </c>
      <c r="D131" s="86">
        <v>0</v>
      </c>
      <c r="E131" s="85">
        <v>64</v>
      </c>
      <c r="F131" s="84">
        <v>14</v>
      </c>
      <c r="G131" s="83">
        <v>0</v>
      </c>
      <c r="H131" s="86">
        <v>21</v>
      </c>
      <c r="I131" s="88">
        <v>0</v>
      </c>
      <c r="J131" s="86">
        <v>0</v>
      </c>
      <c r="K131" s="88">
        <v>0</v>
      </c>
      <c r="L131" s="87"/>
      <c r="M131" s="88">
        <v>0</v>
      </c>
      <c r="N131" s="87">
        <v>0</v>
      </c>
      <c r="O131" s="88">
        <v>0</v>
      </c>
      <c r="P131" s="8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81">
        <f t="shared" si="27"/>
        <v>0</v>
      </c>
      <c r="AE131" s="81">
        <f t="shared" si="28"/>
        <v>0</v>
      </c>
      <c r="AF131" s="81">
        <f t="shared" si="29"/>
        <v>76.8</v>
      </c>
      <c r="AG131" s="81">
        <f t="shared" si="30"/>
        <v>16.8</v>
      </c>
      <c r="AH131" s="81">
        <f t="shared" si="31"/>
        <v>0</v>
      </c>
      <c r="AI131" s="81">
        <f t="shared" si="32"/>
        <v>25.2</v>
      </c>
      <c r="AJ131" s="81">
        <f t="shared" si="33"/>
        <v>0</v>
      </c>
      <c r="AK131" s="81">
        <f t="shared" si="34"/>
        <v>0</v>
      </c>
      <c r="AL131" s="81">
        <f t="shared" si="35"/>
        <v>0</v>
      </c>
      <c r="AM131" s="81">
        <f t="shared" si="36"/>
        <v>0</v>
      </c>
      <c r="AN131" s="81">
        <f t="shared" si="37"/>
        <v>0</v>
      </c>
      <c r="AO131" s="81">
        <f t="shared" si="38"/>
        <v>0</v>
      </c>
      <c r="AP131" s="81">
        <f t="shared" si="26"/>
        <v>9</v>
      </c>
      <c r="AQ131" s="100"/>
    </row>
    <row r="132" spans="1:43" x14ac:dyDescent="0.2">
      <c r="A132" s="77">
        <v>1130</v>
      </c>
      <c r="B132" s="111" t="s">
        <v>107</v>
      </c>
      <c r="C132" s="136">
        <v>0</v>
      </c>
      <c r="D132" s="86">
        <v>0</v>
      </c>
      <c r="E132" s="85">
        <v>256</v>
      </c>
      <c r="F132" s="84">
        <v>48</v>
      </c>
      <c r="G132" s="83">
        <v>0</v>
      </c>
      <c r="H132" s="86">
        <v>52</v>
      </c>
      <c r="I132" s="88">
        <v>0</v>
      </c>
      <c r="J132" s="86">
        <v>0</v>
      </c>
      <c r="K132" s="88">
        <v>0</v>
      </c>
      <c r="L132" s="87">
        <v>87</v>
      </c>
      <c r="M132" s="88">
        <v>0</v>
      </c>
      <c r="N132" s="87">
        <v>0</v>
      </c>
      <c r="O132" s="88">
        <v>0</v>
      </c>
      <c r="P132" s="8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81">
        <f t="shared" si="27"/>
        <v>0</v>
      </c>
      <c r="AE132" s="81">
        <f t="shared" si="28"/>
        <v>0</v>
      </c>
      <c r="AF132" s="81">
        <f t="shared" si="29"/>
        <v>307.2</v>
      </c>
      <c r="AG132" s="81">
        <f t="shared" si="30"/>
        <v>57.6</v>
      </c>
      <c r="AH132" s="81">
        <f t="shared" si="31"/>
        <v>0</v>
      </c>
      <c r="AI132" s="81">
        <f t="shared" si="32"/>
        <v>62.4</v>
      </c>
      <c r="AJ132" s="81">
        <f t="shared" si="33"/>
        <v>0</v>
      </c>
      <c r="AK132" s="81">
        <f t="shared" si="34"/>
        <v>0</v>
      </c>
      <c r="AL132" s="81">
        <f t="shared" si="35"/>
        <v>0</v>
      </c>
      <c r="AM132" s="81">
        <f t="shared" si="36"/>
        <v>104.4</v>
      </c>
      <c r="AN132" s="81">
        <f t="shared" si="37"/>
        <v>0</v>
      </c>
      <c r="AO132" s="81">
        <f t="shared" si="38"/>
        <v>0</v>
      </c>
      <c r="AP132" s="81">
        <f t="shared" ref="AP132:AP195" si="39">+AVERAGE(D132:O132)</f>
        <v>36.916666666666664</v>
      </c>
      <c r="AQ132" s="100"/>
    </row>
    <row r="133" spans="1:43" x14ac:dyDescent="0.2">
      <c r="A133" s="77">
        <v>1131</v>
      </c>
      <c r="B133" s="111" t="s">
        <v>108</v>
      </c>
      <c r="C133" s="136">
        <v>5</v>
      </c>
      <c r="D133" s="86">
        <v>40</v>
      </c>
      <c r="E133" s="85">
        <v>8</v>
      </c>
      <c r="F133" s="84">
        <v>7</v>
      </c>
      <c r="G133" s="85">
        <v>0</v>
      </c>
      <c r="H133" s="84"/>
      <c r="I133" s="88">
        <v>0</v>
      </c>
      <c r="J133" s="84">
        <v>0</v>
      </c>
      <c r="K133" s="88">
        <v>9</v>
      </c>
      <c r="L133" s="87">
        <v>29</v>
      </c>
      <c r="M133" s="88">
        <v>12</v>
      </c>
      <c r="N133" s="87">
        <v>3</v>
      </c>
      <c r="O133" s="88">
        <v>2</v>
      </c>
      <c r="P133" s="87">
        <v>12</v>
      </c>
      <c r="Q133" s="97">
        <v>25</v>
      </c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81">
        <f t="shared" si="27"/>
        <v>6</v>
      </c>
      <c r="AE133" s="81">
        <f t="shared" si="28"/>
        <v>48</v>
      </c>
      <c r="AF133" s="81">
        <f t="shared" si="29"/>
        <v>9.6</v>
      </c>
      <c r="AG133" s="81">
        <f t="shared" si="30"/>
        <v>8.4</v>
      </c>
      <c r="AH133" s="81">
        <f t="shared" si="31"/>
        <v>0</v>
      </c>
      <c r="AI133" s="81">
        <f t="shared" si="32"/>
        <v>0</v>
      </c>
      <c r="AJ133" s="81">
        <f t="shared" si="33"/>
        <v>0</v>
      </c>
      <c r="AK133" s="81">
        <f t="shared" si="34"/>
        <v>0</v>
      </c>
      <c r="AL133" s="81">
        <f t="shared" si="35"/>
        <v>10.8</v>
      </c>
      <c r="AM133" s="81">
        <f t="shared" si="36"/>
        <v>34.799999999999997</v>
      </c>
      <c r="AN133" s="81">
        <f t="shared" si="37"/>
        <v>14.4</v>
      </c>
      <c r="AO133" s="81">
        <f t="shared" si="38"/>
        <v>3.6</v>
      </c>
      <c r="AP133" s="81">
        <f t="shared" si="39"/>
        <v>10</v>
      </c>
      <c r="AQ133" s="100"/>
    </row>
    <row r="134" spans="1:43" x14ac:dyDescent="0.2">
      <c r="A134" s="77">
        <v>1132</v>
      </c>
      <c r="B134" s="111" t="s">
        <v>109</v>
      </c>
      <c r="C134" s="136">
        <v>0</v>
      </c>
      <c r="D134" s="86">
        <v>4000</v>
      </c>
      <c r="E134" s="85">
        <v>5000</v>
      </c>
      <c r="F134" s="84">
        <v>6000</v>
      </c>
      <c r="G134" s="83"/>
      <c r="H134" s="86"/>
      <c r="I134" s="88">
        <v>1300</v>
      </c>
      <c r="J134" s="86">
        <v>1000</v>
      </c>
      <c r="K134" s="88">
        <v>700</v>
      </c>
      <c r="L134" s="87">
        <v>6000</v>
      </c>
      <c r="M134" s="88">
        <v>3000</v>
      </c>
      <c r="N134" s="87">
        <v>0</v>
      </c>
      <c r="O134" s="88">
        <v>0</v>
      </c>
      <c r="P134" s="87">
        <v>500</v>
      </c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81">
        <f t="shared" si="27"/>
        <v>0</v>
      </c>
      <c r="AE134" s="81">
        <f t="shared" si="28"/>
        <v>4800</v>
      </c>
      <c r="AF134" s="81">
        <f t="shared" si="29"/>
        <v>6000</v>
      </c>
      <c r="AG134" s="81">
        <f t="shared" si="30"/>
        <v>7200</v>
      </c>
      <c r="AH134" s="81">
        <f t="shared" si="31"/>
        <v>0</v>
      </c>
      <c r="AI134" s="81">
        <f t="shared" si="32"/>
        <v>0</v>
      </c>
      <c r="AJ134" s="81">
        <f t="shared" si="33"/>
        <v>1560</v>
      </c>
      <c r="AK134" s="81">
        <f t="shared" si="34"/>
        <v>1200</v>
      </c>
      <c r="AL134" s="81">
        <f t="shared" si="35"/>
        <v>840</v>
      </c>
      <c r="AM134" s="81">
        <f t="shared" si="36"/>
        <v>7200</v>
      </c>
      <c r="AN134" s="81">
        <f t="shared" si="37"/>
        <v>3600</v>
      </c>
      <c r="AO134" s="81">
        <f t="shared" si="38"/>
        <v>0</v>
      </c>
      <c r="AP134" s="81">
        <f t="shared" si="39"/>
        <v>2700</v>
      </c>
      <c r="AQ134" s="100"/>
    </row>
    <row r="135" spans="1:43" x14ac:dyDescent="0.2">
      <c r="A135" s="77">
        <v>1133</v>
      </c>
      <c r="B135" s="111" t="s">
        <v>110</v>
      </c>
      <c r="C135" s="136">
        <v>80</v>
      </c>
      <c r="D135" s="86">
        <v>100</v>
      </c>
      <c r="E135" s="85">
        <v>502</v>
      </c>
      <c r="F135" s="84">
        <v>72</v>
      </c>
      <c r="G135" s="83">
        <v>358</v>
      </c>
      <c r="H135" s="86">
        <v>165</v>
      </c>
      <c r="I135" s="88">
        <v>137</v>
      </c>
      <c r="J135" s="86">
        <v>132</v>
      </c>
      <c r="K135" s="88">
        <v>111</v>
      </c>
      <c r="L135" s="87">
        <v>298</v>
      </c>
      <c r="M135" s="88">
        <v>163</v>
      </c>
      <c r="N135" s="87">
        <v>75</v>
      </c>
      <c r="O135" s="88">
        <v>162</v>
      </c>
      <c r="P135" s="87">
        <v>630</v>
      </c>
      <c r="Q135" s="97">
        <v>277</v>
      </c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81">
        <f t="shared" si="27"/>
        <v>96</v>
      </c>
      <c r="AE135" s="81">
        <f t="shared" si="28"/>
        <v>120</v>
      </c>
      <c r="AF135" s="81">
        <f t="shared" si="29"/>
        <v>602.4</v>
      </c>
      <c r="AG135" s="81">
        <f t="shared" si="30"/>
        <v>86.4</v>
      </c>
      <c r="AH135" s="81">
        <f t="shared" si="31"/>
        <v>429.6</v>
      </c>
      <c r="AI135" s="81">
        <f t="shared" si="32"/>
        <v>198</v>
      </c>
      <c r="AJ135" s="81">
        <f t="shared" si="33"/>
        <v>164.4</v>
      </c>
      <c r="AK135" s="81">
        <f t="shared" si="34"/>
        <v>158.4</v>
      </c>
      <c r="AL135" s="81">
        <f t="shared" si="35"/>
        <v>133.19999999999999</v>
      </c>
      <c r="AM135" s="81">
        <f t="shared" si="36"/>
        <v>357.6</v>
      </c>
      <c r="AN135" s="81">
        <f t="shared" si="37"/>
        <v>195.6</v>
      </c>
      <c r="AO135" s="81">
        <f t="shared" si="38"/>
        <v>90</v>
      </c>
      <c r="AP135" s="81">
        <f t="shared" si="39"/>
        <v>189.58333333333334</v>
      </c>
      <c r="AQ135" s="100"/>
    </row>
    <row r="136" spans="1:43" x14ac:dyDescent="0.2">
      <c r="A136" s="77">
        <v>1134</v>
      </c>
      <c r="B136" s="111" t="s">
        <v>257</v>
      </c>
      <c r="C136" s="136">
        <v>0</v>
      </c>
      <c r="D136" s="86">
        <v>0</v>
      </c>
      <c r="E136" s="85">
        <v>0</v>
      </c>
      <c r="F136" s="84">
        <v>0</v>
      </c>
      <c r="G136" s="83">
        <v>0</v>
      </c>
      <c r="H136" s="86">
        <v>0</v>
      </c>
      <c r="I136" s="88">
        <v>0</v>
      </c>
      <c r="J136" s="86">
        <v>0</v>
      </c>
      <c r="K136" s="88">
        <v>0</v>
      </c>
      <c r="L136" s="87">
        <v>0</v>
      </c>
      <c r="M136" s="88">
        <v>0</v>
      </c>
      <c r="N136" s="87">
        <v>0</v>
      </c>
      <c r="O136" s="88">
        <v>0</v>
      </c>
      <c r="AD136" s="81">
        <f t="shared" si="27"/>
        <v>0</v>
      </c>
      <c r="AE136" s="81">
        <f t="shared" si="28"/>
        <v>0</v>
      </c>
      <c r="AF136" s="81">
        <f t="shared" si="29"/>
        <v>0</v>
      </c>
      <c r="AG136" s="81">
        <f t="shared" si="30"/>
        <v>0</v>
      </c>
      <c r="AH136" s="81">
        <f t="shared" si="31"/>
        <v>0</v>
      </c>
      <c r="AI136" s="81">
        <f t="shared" si="32"/>
        <v>0</v>
      </c>
      <c r="AJ136" s="81">
        <f t="shared" si="33"/>
        <v>0</v>
      </c>
      <c r="AK136" s="81">
        <f t="shared" si="34"/>
        <v>0</v>
      </c>
      <c r="AL136" s="81">
        <f t="shared" si="35"/>
        <v>0</v>
      </c>
      <c r="AM136" s="81">
        <f t="shared" si="36"/>
        <v>0</v>
      </c>
      <c r="AN136" s="81">
        <f t="shared" si="37"/>
        <v>0</v>
      </c>
      <c r="AO136" s="81">
        <f t="shared" si="38"/>
        <v>0</v>
      </c>
      <c r="AP136" s="81">
        <f t="shared" si="39"/>
        <v>0</v>
      </c>
      <c r="AQ136" s="100"/>
    </row>
    <row r="137" spans="1:43" x14ac:dyDescent="0.2">
      <c r="A137" s="77">
        <v>1135</v>
      </c>
      <c r="B137" s="111" t="s">
        <v>111</v>
      </c>
      <c r="C137" s="136">
        <v>1860</v>
      </c>
      <c r="D137" s="86">
        <v>1817</v>
      </c>
      <c r="E137" s="85">
        <v>1344</v>
      </c>
      <c r="F137" s="84">
        <v>955</v>
      </c>
      <c r="G137" s="83">
        <v>1595</v>
      </c>
      <c r="H137" s="86">
        <v>235</v>
      </c>
      <c r="I137" s="88">
        <v>786</v>
      </c>
      <c r="J137" s="86">
        <v>1461</v>
      </c>
      <c r="K137" s="88">
        <v>900</v>
      </c>
      <c r="L137" s="87">
        <v>2039</v>
      </c>
      <c r="M137" s="88">
        <v>1900</v>
      </c>
      <c r="N137" s="87">
        <v>1648</v>
      </c>
      <c r="O137" s="88">
        <v>2015</v>
      </c>
      <c r="P137" s="87">
        <v>2029</v>
      </c>
      <c r="Q137" s="97">
        <v>1455</v>
      </c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81">
        <f t="shared" si="27"/>
        <v>2232</v>
      </c>
      <c r="AE137" s="81">
        <f t="shared" si="28"/>
        <v>2180.4</v>
      </c>
      <c r="AF137" s="81">
        <f t="shared" si="29"/>
        <v>1612.8</v>
      </c>
      <c r="AG137" s="81">
        <f t="shared" si="30"/>
        <v>1146</v>
      </c>
      <c r="AH137" s="81">
        <f t="shared" si="31"/>
        <v>1914</v>
      </c>
      <c r="AI137" s="81">
        <f t="shared" si="32"/>
        <v>282</v>
      </c>
      <c r="AJ137" s="81">
        <f t="shared" si="33"/>
        <v>943.2</v>
      </c>
      <c r="AK137" s="81">
        <f t="shared" si="34"/>
        <v>1753.2</v>
      </c>
      <c r="AL137" s="81">
        <f t="shared" si="35"/>
        <v>1080</v>
      </c>
      <c r="AM137" s="81">
        <f t="shared" si="36"/>
        <v>2446.8000000000002</v>
      </c>
      <c r="AN137" s="81">
        <f t="shared" si="37"/>
        <v>2280</v>
      </c>
      <c r="AO137" s="81">
        <f t="shared" si="38"/>
        <v>1977.6</v>
      </c>
      <c r="AP137" s="81">
        <f t="shared" si="39"/>
        <v>1391.25</v>
      </c>
      <c r="AQ137" s="100"/>
    </row>
    <row r="138" spans="1:43" x14ac:dyDescent="0.2">
      <c r="A138" s="77">
        <v>1136</v>
      </c>
      <c r="B138" s="111" t="s">
        <v>112</v>
      </c>
      <c r="C138" s="136">
        <v>80</v>
      </c>
      <c r="D138" s="86">
        <v>100</v>
      </c>
      <c r="E138" s="85">
        <v>513</v>
      </c>
      <c r="F138" s="84">
        <v>106</v>
      </c>
      <c r="G138" s="85">
        <v>308</v>
      </c>
      <c r="H138" s="84">
        <v>163</v>
      </c>
      <c r="I138" s="88">
        <v>137</v>
      </c>
      <c r="J138" s="84">
        <v>131</v>
      </c>
      <c r="K138" s="88">
        <v>112</v>
      </c>
      <c r="L138" s="87">
        <v>629</v>
      </c>
      <c r="M138" s="88">
        <v>270</v>
      </c>
      <c r="N138" s="87">
        <v>125</v>
      </c>
      <c r="O138" s="88">
        <v>136</v>
      </c>
      <c r="P138" s="87">
        <v>687</v>
      </c>
      <c r="Q138" s="97">
        <v>271</v>
      </c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81">
        <f t="shared" si="27"/>
        <v>96</v>
      </c>
      <c r="AE138" s="81">
        <f t="shared" si="28"/>
        <v>120</v>
      </c>
      <c r="AF138" s="81">
        <f t="shared" si="29"/>
        <v>615.6</v>
      </c>
      <c r="AG138" s="81">
        <f t="shared" si="30"/>
        <v>127.2</v>
      </c>
      <c r="AH138" s="81">
        <f t="shared" si="31"/>
        <v>369.6</v>
      </c>
      <c r="AI138" s="81">
        <f t="shared" si="32"/>
        <v>195.6</v>
      </c>
      <c r="AJ138" s="81">
        <f t="shared" si="33"/>
        <v>164.4</v>
      </c>
      <c r="AK138" s="81">
        <f t="shared" si="34"/>
        <v>157.19999999999999</v>
      </c>
      <c r="AL138" s="81">
        <f t="shared" si="35"/>
        <v>134.4</v>
      </c>
      <c r="AM138" s="81">
        <f t="shared" si="36"/>
        <v>754.8</v>
      </c>
      <c r="AN138" s="81">
        <f t="shared" si="37"/>
        <v>324</v>
      </c>
      <c r="AO138" s="81">
        <f t="shared" si="38"/>
        <v>150</v>
      </c>
      <c r="AP138" s="81">
        <f t="shared" si="39"/>
        <v>227.5</v>
      </c>
      <c r="AQ138" s="100"/>
    </row>
    <row r="139" spans="1:43" x14ac:dyDescent="0.2">
      <c r="A139" s="77">
        <v>1137</v>
      </c>
      <c r="B139" s="111" t="s">
        <v>113</v>
      </c>
      <c r="C139" s="136">
        <v>80</v>
      </c>
      <c r="D139" s="86">
        <v>120</v>
      </c>
      <c r="E139" s="85">
        <v>598</v>
      </c>
      <c r="F139" s="84">
        <v>110</v>
      </c>
      <c r="G139" s="83">
        <v>310</v>
      </c>
      <c r="H139" s="86">
        <v>195</v>
      </c>
      <c r="I139" s="88">
        <v>137</v>
      </c>
      <c r="J139" s="86">
        <v>140</v>
      </c>
      <c r="K139" s="88">
        <v>120</v>
      </c>
      <c r="L139" s="87">
        <v>292</v>
      </c>
      <c r="M139" s="88">
        <v>171</v>
      </c>
      <c r="N139" s="87">
        <v>121</v>
      </c>
      <c r="O139" s="88">
        <v>167</v>
      </c>
      <c r="P139" s="87">
        <v>864</v>
      </c>
      <c r="Q139" s="97">
        <v>401</v>
      </c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81">
        <f t="shared" si="27"/>
        <v>96</v>
      </c>
      <c r="AE139" s="81">
        <f t="shared" si="28"/>
        <v>144</v>
      </c>
      <c r="AF139" s="81">
        <f t="shared" si="29"/>
        <v>717.6</v>
      </c>
      <c r="AG139" s="81">
        <f t="shared" si="30"/>
        <v>132</v>
      </c>
      <c r="AH139" s="81">
        <f t="shared" si="31"/>
        <v>372</v>
      </c>
      <c r="AI139" s="81">
        <f t="shared" si="32"/>
        <v>234</v>
      </c>
      <c r="AJ139" s="81">
        <f t="shared" si="33"/>
        <v>164.4</v>
      </c>
      <c r="AK139" s="81">
        <f t="shared" si="34"/>
        <v>168</v>
      </c>
      <c r="AL139" s="81">
        <f t="shared" si="35"/>
        <v>144</v>
      </c>
      <c r="AM139" s="81">
        <f t="shared" si="36"/>
        <v>350.4</v>
      </c>
      <c r="AN139" s="81">
        <f t="shared" si="37"/>
        <v>205.2</v>
      </c>
      <c r="AO139" s="81">
        <f t="shared" si="38"/>
        <v>145.19999999999999</v>
      </c>
      <c r="AP139" s="81">
        <f t="shared" si="39"/>
        <v>206.75</v>
      </c>
      <c r="AQ139" s="100"/>
    </row>
    <row r="140" spans="1:43" x14ac:dyDescent="0.2">
      <c r="A140" s="77">
        <v>1138</v>
      </c>
      <c r="B140" s="111" t="s">
        <v>114</v>
      </c>
      <c r="C140" s="136">
        <v>0</v>
      </c>
      <c r="D140" s="86">
        <v>500</v>
      </c>
      <c r="E140" s="85">
        <v>300</v>
      </c>
      <c r="F140" s="84">
        <v>300</v>
      </c>
      <c r="G140" s="83">
        <v>0</v>
      </c>
      <c r="H140" s="86">
        <v>0</v>
      </c>
      <c r="I140" s="88">
        <v>0</v>
      </c>
      <c r="J140" s="86">
        <v>0</v>
      </c>
      <c r="K140" s="88">
        <v>0</v>
      </c>
      <c r="L140" s="87">
        <v>0</v>
      </c>
      <c r="M140" s="88">
        <v>0</v>
      </c>
      <c r="N140" s="87">
        <v>0</v>
      </c>
      <c r="O140" s="88">
        <v>0</v>
      </c>
      <c r="P140" s="87">
        <v>631</v>
      </c>
      <c r="Q140" s="97">
        <v>0</v>
      </c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81">
        <f t="shared" si="27"/>
        <v>0</v>
      </c>
      <c r="AE140" s="81">
        <f t="shared" si="28"/>
        <v>600</v>
      </c>
      <c r="AF140" s="81">
        <f t="shared" si="29"/>
        <v>360</v>
      </c>
      <c r="AG140" s="81">
        <f t="shared" si="30"/>
        <v>360</v>
      </c>
      <c r="AH140" s="81">
        <f t="shared" si="31"/>
        <v>0</v>
      </c>
      <c r="AI140" s="81">
        <f t="shared" si="32"/>
        <v>0</v>
      </c>
      <c r="AJ140" s="81">
        <f t="shared" si="33"/>
        <v>0</v>
      </c>
      <c r="AK140" s="81">
        <f t="shared" si="34"/>
        <v>0</v>
      </c>
      <c r="AL140" s="81">
        <f t="shared" si="35"/>
        <v>0</v>
      </c>
      <c r="AM140" s="81">
        <f t="shared" si="36"/>
        <v>0</v>
      </c>
      <c r="AN140" s="81">
        <f t="shared" si="37"/>
        <v>0</v>
      </c>
      <c r="AO140" s="81">
        <f t="shared" si="38"/>
        <v>0</v>
      </c>
      <c r="AP140" s="81">
        <f t="shared" si="39"/>
        <v>91.666666666666671</v>
      </c>
      <c r="AQ140" s="100"/>
    </row>
    <row r="141" spans="1:43" x14ac:dyDescent="0.2">
      <c r="A141" s="77">
        <v>1139</v>
      </c>
      <c r="B141" s="111" t="s">
        <v>119</v>
      </c>
      <c r="C141" s="136">
        <v>20</v>
      </c>
      <c r="D141" s="86">
        <v>80</v>
      </c>
      <c r="E141" s="85">
        <v>0</v>
      </c>
      <c r="F141" s="84">
        <v>0</v>
      </c>
      <c r="G141" s="83">
        <v>0</v>
      </c>
      <c r="H141" s="86">
        <v>100</v>
      </c>
      <c r="I141" s="88">
        <v>0</v>
      </c>
      <c r="J141" s="86">
        <v>0</v>
      </c>
      <c r="K141" s="88">
        <v>0</v>
      </c>
      <c r="L141" s="87">
        <v>0</v>
      </c>
      <c r="M141" s="88">
        <v>0</v>
      </c>
      <c r="N141" s="87">
        <v>0</v>
      </c>
      <c r="O141" s="88">
        <v>0</v>
      </c>
      <c r="AD141" s="81">
        <f t="shared" si="27"/>
        <v>24</v>
      </c>
      <c r="AE141" s="81">
        <f t="shared" si="28"/>
        <v>96</v>
      </c>
      <c r="AF141" s="81">
        <f t="shared" si="29"/>
        <v>0</v>
      </c>
      <c r="AG141" s="81">
        <f t="shared" si="30"/>
        <v>0</v>
      </c>
      <c r="AH141" s="81">
        <f t="shared" si="31"/>
        <v>0</v>
      </c>
      <c r="AI141" s="81">
        <f t="shared" si="32"/>
        <v>120</v>
      </c>
      <c r="AJ141" s="81">
        <f t="shared" si="33"/>
        <v>0</v>
      </c>
      <c r="AK141" s="81">
        <f t="shared" si="34"/>
        <v>0</v>
      </c>
      <c r="AL141" s="81">
        <f t="shared" si="35"/>
        <v>0</v>
      </c>
      <c r="AM141" s="81">
        <f t="shared" si="36"/>
        <v>0</v>
      </c>
      <c r="AN141" s="81">
        <f t="shared" si="37"/>
        <v>0</v>
      </c>
      <c r="AO141" s="81">
        <f t="shared" si="38"/>
        <v>0</v>
      </c>
      <c r="AP141" s="81">
        <f t="shared" si="39"/>
        <v>15</v>
      </c>
      <c r="AQ141" s="100"/>
    </row>
    <row r="142" spans="1:43" x14ac:dyDescent="0.2">
      <c r="A142" s="77">
        <v>1140</v>
      </c>
      <c r="B142" s="111" t="s">
        <v>120</v>
      </c>
      <c r="C142" s="136">
        <v>200</v>
      </c>
      <c r="D142" s="86">
        <v>300</v>
      </c>
      <c r="E142" s="85">
        <v>0</v>
      </c>
      <c r="F142" s="84">
        <v>0</v>
      </c>
      <c r="G142" s="83">
        <v>0</v>
      </c>
      <c r="H142" s="86">
        <v>300</v>
      </c>
      <c r="I142" s="88">
        <v>0</v>
      </c>
      <c r="J142" s="86">
        <v>0</v>
      </c>
      <c r="K142" s="88">
        <v>0</v>
      </c>
      <c r="L142" s="87">
        <v>0</v>
      </c>
      <c r="M142" s="88">
        <v>0</v>
      </c>
      <c r="N142" s="87">
        <v>0</v>
      </c>
      <c r="O142" s="88">
        <v>0</v>
      </c>
      <c r="P142" s="8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81">
        <f t="shared" si="27"/>
        <v>240</v>
      </c>
      <c r="AE142" s="81">
        <f t="shared" si="28"/>
        <v>360</v>
      </c>
      <c r="AF142" s="81">
        <f t="shared" si="29"/>
        <v>0</v>
      </c>
      <c r="AG142" s="81">
        <f t="shared" si="30"/>
        <v>0</v>
      </c>
      <c r="AH142" s="81">
        <f t="shared" si="31"/>
        <v>0</v>
      </c>
      <c r="AI142" s="81">
        <f t="shared" si="32"/>
        <v>360</v>
      </c>
      <c r="AJ142" s="81">
        <f t="shared" si="33"/>
        <v>0</v>
      </c>
      <c r="AK142" s="81">
        <f t="shared" si="34"/>
        <v>0</v>
      </c>
      <c r="AL142" s="81">
        <f t="shared" si="35"/>
        <v>0</v>
      </c>
      <c r="AM142" s="81">
        <f t="shared" si="36"/>
        <v>0</v>
      </c>
      <c r="AN142" s="81">
        <f t="shared" si="37"/>
        <v>0</v>
      </c>
      <c r="AO142" s="81">
        <f t="shared" si="38"/>
        <v>0</v>
      </c>
      <c r="AP142" s="81">
        <f t="shared" si="39"/>
        <v>50</v>
      </c>
      <c r="AQ142" s="100"/>
    </row>
    <row r="143" spans="1:43" x14ac:dyDescent="0.2">
      <c r="A143" s="77">
        <v>1141</v>
      </c>
      <c r="B143" s="111" t="s">
        <v>121</v>
      </c>
      <c r="C143" s="136">
        <v>600</v>
      </c>
      <c r="D143" s="86">
        <v>600</v>
      </c>
      <c r="E143" s="85">
        <v>86</v>
      </c>
      <c r="F143" s="84">
        <v>433</v>
      </c>
      <c r="G143" s="83">
        <v>275</v>
      </c>
      <c r="H143" s="86">
        <v>435</v>
      </c>
      <c r="I143" s="88">
        <v>143</v>
      </c>
      <c r="J143" s="86">
        <v>213</v>
      </c>
      <c r="K143" s="88">
        <v>1286</v>
      </c>
      <c r="L143" s="87">
        <v>248</v>
      </c>
      <c r="M143" s="88">
        <v>350</v>
      </c>
      <c r="N143" s="87">
        <v>860</v>
      </c>
      <c r="O143" s="88">
        <v>490</v>
      </c>
      <c r="P143" s="87">
        <v>349</v>
      </c>
      <c r="Q143" s="97">
        <v>454</v>
      </c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81">
        <f t="shared" si="27"/>
        <v>720</v>
      </c>
      <c r="AE143" s="81">
        <f t="shared" si="28"/>
        <v>720</v>
      </c>
      <c r="AF143" s="81">
        <f t="shared" si="29"/>
        <v>103.2</v>
      </c>
      <c r="AG143" s="81">
        <f t="shared" si="30"/>
        <v>519.6</v>
      </c>
      <c r="AH143" s="81">
        <f t="shared" si="31"/>
        <v>330</v>
      </c>
      <c r="AI143" s="81">
        <f t="shared" si="32"/>
        <v>522</v>
      </c>
      <c r="AJ143" s="81">
        <f t="shared" si="33"/>
        <v>171.6</v>
      </c>
      <c r="AK143" s="81">
        <f t="shared" si="34"/>
        <v>255.6</v>
      </c>
      <c r="AL143" s="81">
        <f t="shared" si="35"/>
        <v>1543.2</v>
      </c>
      <c r="AM143" s="81">
        <f t="shared" si="36"/>
        <v>297.60000000000002</v>
      </c>
      <c r="AN143" s="81">
        <f t="shared" si="37"/>
        <v>420</v>
      </c>
      <c r="AO143" s="81">
        <f t="shared" si="38"/>
        <v>1032</v>
      </c>
      <c r="AP143" s="81">
        <f t="shared" si="39"/>
        <v>451.58333333333331</v>
      </c>
      <c r="AQ143" s="100"/>
    </row>
    <row r="144" spans="1:43" x14ac:dyDescent="0.2">
      <c r="A144" s="77">
        <v>1142</v>
      </c>
      <c r="B144" s="111" t="s">
        <v>122</v>
      </c>
      <c r="C144" s="136">
        <v>199</v>
      </c>
      <c r="D144" s="86">
        <v>307</v>
      </c>
      <c r="E144" s="85">
        <v>151</v>
      </c>
      <c r="F144" s="84">
        <v>149</v>
      </c>
      <c r="G144" s="85">
        <v>147</v>
      </c>
      <c r="H144" s="84">
        <v>152</v>
      </c>
      <c r="I144" s="88">
        <v>150</v>
      </c>
      <c r="J144" s="84">
        <v>103</v>
      </c>
      <c r="K144" s="88">
        <v>152</v>
      </c>
      <c r="L144" s="87">
        <v>250</v>
      </c>
      <c r="M144" s="88">
        <v>200</v>
      </c>
      <c r="N144" s="87">
        <v>239</v>
      </c>
      <c r="O144" s="88">
        <v>0</v>
      </c>
      <c r="P144" s="87">
        <v>197</v>
      </c>
      <c r="Q144" s="97">
        <v>153</v>
      </c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81">
        <f t="shared" si="27"/>
        <v>238.8</v>
      </c>
      <c r="AE144" s="81">
        <f t="shared" si="28"/>
        <v>368.4</v>
      </c>
      <c r="AF144" s="81">
        <f t="shared" si="29"/>
        <v>181.2</v>
      </c>
      <c r="AG144" s="81">
        <f t="shared" si="30"/>
        <v>178.8</v>
      </c>
      <c r="AH144" s="81">
        <f t="shared" si="31"/>
        <v>176.4</v>
      </c>
      <c r="AI144" s="81">
        <f t="shared" si="32"/>
        <v>182.4</v>
      </c>
      <c r="AJ144" s="81">
        <f t="shared" si="33"/>
        <v>180</v>
      </c>
      <c r="AK144" s="81">
        <f t="shared" si="34"/>
        <v>123.6</v>
      </c>
      <c r="AL144" s="81">
        <f t="shared" si="35"/>
        <v>182.4</v>
      </c>
      <c r="AM144" s="81">
        <f t="shared" si="36"/>
        <v>300</v>
      </c>
      <c r="AN144" s="81">
        <f t="shared" si="37"/>
        <v>240</v>
      </c>
      <c r="AO144" s="81">
        <f t="shared" si="38"/>
        <v>286.8</v>
      </c>
      <c r="AP144" s="81">
        <f t="shared" si="39"/>
        <v>166.66666666666666</v>
      </c>
      <c r="AQ144" s="100"/>
    </row>
    <row r="145" spans="1:43" x14ac:dyDescent="0.2">
      <c r="A145" s="77">
        <v>1143</v>
      </c>
      <c r="B145" s="111" t="s">
        <v>264</v>
      </c>
      <c r="C145" s="136">
        <v>101</v>
      </c>
      <c r="D145" s="86">
        <v>158</v>
      </c>
      <c r="E145" s="85">
        <v>103</v>
      </c>
      <c r="F145" s="84">
        <v>103</v>
      </c>
      <c r="G145" s="83">
        <v>100</v>
      </c>
      <c r="H145" s="86">
        <v>148</v>
      </c>
      <c r="I145" s="88">
        <v>100</v>
      </c>
      <c r="J145" s="86">
        <v>153</v>
      </c>
      <c r="K145" s="88">
        <v>50</v>
      </c>
      <c r="L145" s="87">
        <v>200</v>
      </c>
      <c r="M145" s="88">
        <v>300</v>
      </c>
      <c r="N145" s="87">
        <v>289</v>
      </c>
      <c r="O145" s="88">
        <v>0</v>
      </c>
      <c r="P145" s="87">
        <v>197</v>
      </c>
      <c r="Q145" s="97">
        <v>208</v>
      </c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81">
        <f t="shared" si="27"/>
        <v>121.2</v>
      </c>
      <c r="AE145" s="81">
        <f t="shared" si="28"/>
        <v>189.6</v>
      </c>
      <c r="AF145" s="81">
        <f t="shared" si="29"/>
        <v>123.6</v>
      </c>
      <c r="AG145" s="81">
        <f t="shared" si="30"/>
        <v>123.6</v>
      </c>
      <c r="AH145" s="81">
        <f t="shared" si="31"/>
        <v>120</v>
      </c>
      <c r="AI145" s="81">
        <f t="shared" si="32"/>
        <v>177.6</v>
      </c>
      <c r="AJ145" s="81">
        <f t="shared" si="33"/>
        <v>120</v>
      </c>
      <c r="AK145" s="81">
        <f t="shared" si="34"/>
        <v>183.6</v>
      </c>
      <c r="AL145" s="81">
        <f t="shared" si="35"/>
        <v>60</v>
      </c>
      <c r="AM145" s="81">
        <f t="shared" si="36"/>
        <v>240</v>
      </c>
      <c r="AN145" s="81">
        <f t="shared" si="37"/>
        <v>360</v>
      </c>
      <c r="AO145" s="81">
        <f t="shared" si="38"/>
        <v>346.8</v>
      </c>
      <c r="AP145" s="81">
        <f t="shared" si="39"/>
        <v>142</v>
      </c>
      <c r="AQ145" s="100"/>
    </row>
    <row r="146" spans="1:43" x14ac:dyDescent="0.2">
      <c r="A146" s="77">
        <v>1144</v>
      </c>
      <c r="B146" s="111" t="s">
        <v>123</v>
      </c>
      <c r="C146" s="136">
        <v>0</v>
      </c>
      <c r="D146" s="86">
        <v>21</v>
      </c>
      <c r="E146" s="85">
        <v>0</v>
      </c>
      <c r="F146" s="84">
        <v>2</v>
      </c>
      <c r="G146" s="83"/>
      <c r="H146" s="86">
        <v>29</v>
      </c>
      <c r="I146" s="88">
        <v>0</v>
      </c>
      <c r="J146" s="86">
        <v>0</v>
      </c>
      <c r="K146" s="88">
        <v>0</v>
      </c>
      <c r="L146" s="87">
        <v>0</v>
      </c>
      <c r="M146" s="88">
        <v>0</v>
      </c>
      <c r="N146" s="87">
        <v>40</v>
      </c>
      <c r="O146" s="88">
        <v>0</v>
      </c>
      <c r="P146" s="8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81">
        <f t="shared" si="27"/>
        <v>0</v>
      </c>
      <c r="AE146" s="81">
        <f t="shared" si="28"/>
        <v>25.2</v>
      </c>
      <c r="AF146" s="81">
        <f t="shared" si="29"/>
        <v>0</v>
      </c>
      <c r="AG146" s="81">
        <f t="shared" si="30"/>
        <v>2.4</v>
      </c>
      <c r="AH146" s="81">
        <f t="shared" si="31"/>
        <v>0</v>
      </c>
      <c r="AI146" s="81">
        <f t="shared" si="32"/>
        <v>34.799999999999997</v>
      </c>
      <c r="AJ146" s="81">
        <f t="shared" si="33"/>
        <v>0</v>
      </c>
      <c r="AK146" s="81">
        <f t="shared" si="34"/>
        <v>0</v>
      </c>
      <c r="AL146" s="81">
        <f t="shared" si="35"/>
        <v>0</v>
      </c>
      <c r="AM146" s="81">
        <f t="shared" si="36"/>
        <v>0</v>
      </c>
      <c r="AN146" s="81">
        <f t="shared" si="37"/>
        <v>0</v>
      </c>
      <c r="AO146" s="81">
        <f t="shared" si="38"/>
        <v>48</v>
      </c>
      <c r="AP146" s="81">
        <f t="shared" si="39"/>
        <v>8.3636363636363633</v>
      </c>
      <c r="AQ146" s="100"/>
    </row>
    <row r="147" spans="1:43" x14ac:dyDescent="0.2">
      <c r="A147" s="77">
        <v>1145</v>
      </c>
      <c r="B147" s="111" t="s">
        <v>146</v>
      </c>
      <c r="C147" s="136">
        <v>0</v>
      </c>
      <c r="D147" s="86">
        <v>0</v>
      </c>
      <c r="E147" s="85">
        <v>0</v>
      </c>
      <c r="F147" s="84">
        <v>0</v>
      </c>
      <c r="G147" s="83">
        <v>426</v>
      </c>
      <c r="H147" s="86">
        <v>265</v>
      </c>
      <c r="I147" s="88">
        <v>0</v>
      </c>
      <c r="J147" s="86">
        <v>177</v>
      </c>
      <c r="K147" s="88">
        <v>0</v>
      </c>
      <c r="L147" s="87">
        <v>0</v>
      </c>
      <c r="M147" s="88">
        <v>300</v>
      </c>
      <c r="N147" s="87">
        <v>48</v>
      </c>
      <c r="O147" s="88">
        <v>0</v>
      </c>
      <c r="P147" s="87">
        <v>225</v>
      </c>
      <c r="Q147" s="97">
        <v>377</v>
      </c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81">
        <f t="shared" si="27"/>
        <v>0</v>
      </c>
      <c r="AE147" s="81">
        <f t="shared" si="28"/>
        <v>0</v>
      </c>
      <c r="AF147" s="81">
        <f t="shared" si="29"/>
        <v>0</v>
      </c>
      <c r="AG147" s="81">
        <f t="shared" si="30"/>
        <v>0</v>
      </c>
      <c r="AH147" s="81">
        <f t="shared" si="31"/>
        <v>511.2</v>
      </c>
      <c r="AI147" s="81">
        <f t="shared" si="32"/>
        <v>318</v>
      </c>
      <c r="AJ147" s="81">
        <f t="shared" si="33"/>
        <v>0</v>
      </c>
      <c r="AK147" s="81">
        <f t="shared" si="34"/>
        <v>212.4</v>
      </c>
      <c r="AL147" s="81">
        <f t="shared" si="35"/>
        <v>0</v>
      </c>
      <c r="AM147" s="81">
        <f t="shared" si="36"/>
        <v>0</v>
      </c>
      <c r="AN147" s="81">
        <f t="shared" si="37"/>
        <v>360</v>
      </c>
      <c r="AO147" s="81">
        <f t="shared" si="38"/>
        <v>57.6</v>
      </c>
      <c r="AP147" s="81">
        <f t="shared" si="39"/>
        <v>101.33333333333333</v>
      </c>
      <c r="AQ147" s="100"/>
    </row>
    <row r="148" spans="1:43" x14ac:dyDescent="0.2">
      <c r="A148" s="77">
        <v>1146</v>
      </c>
      <c r="B148" s="111" t="s">
        <v>125</v>
      </c>
      <c r="C148" s="136">
        <v>0</v>
      </c>
      <c r="D148" s="86">
        <v>30</v>
      </c>
      <c r="E148" s="85">
        <v>10</v>
      </c>
      <c r="F148" s="84">
        <v>0</v>
      </c>
      <c r="G148" s="83">
        <v>40</v>
      </c>
      <c r="H148" s="86">
        <v>29</v>
      </c>
      <c r="I148" s="88">
        <v>0</v>
      </c>
      <c r="J148" s="86">
        <v>20</v>
      </c>
      <c r="K148" s="88">
        <v>50</v>
      </c>
      <c r="L148" s="87">
        <v>0</v>
      </c>
      <c r="M148" s="88">
        <v>0</v>
      </c>
      <c r="N148" s="87">
        <v>30</v>
      </c>
      <c r="O148" s="88">
        <v>0</v>
      </c>
      <c r="P148" s="87"/>
      <c r="Q148" s="97">
        <v>104</v>
      </c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81">
        <f t="shared" si="27"/>
        <v>0</v>
      </c>
      <c r="AE148" s="81">
        <f t="shared" si="28"/>
        <v>36</v>
      </c>
      <c r="AF148" s="81">
        <f t="shared" si="29"/>
        <v>12</v>
      </c>
      <c r="AG148" s="81">
        <f t="shared" si="30"/>
        <v>0</v>
      </c>
      <c r="AH148" s="81">
        <f t="shared" si="31"/>
        <v>48</v>
      </c>
      <c r="AI148" s="81">
        <f t="shared" si="32"/>
        <v>34.799999999999997</v>
      </c>
      <c r="AJ148" s="81">
        <f t="shared" si="33"/>
        <v>0</v>
      </c>
      <c r="AK148" s="81">
        <f t="shared" si="34"/>
        <v>24</v>
      </c>
      <c r="AL148" s="81">
        <f t="shared" si="35"/>
        <v>60</v>
      </c>
      <c r="AM148" s="81">
        <f t="shared" si="36"/>
        <v>0</v>
      </c>
      <c r="AN148" s="81">
        <f t="shared" si="37"/>
        <v>0</v>
      </c>
      <c r="AO148" s="81">
        <f t="shared" si="38"/>
        <v>36</v>
      </c>
      <c r="AP148" s="81">
        <f t="shared" si="39"/>
        <v>17.416666666666668</v>
      </c>
      <c r="AQ148" s="100"/>
    </row>
    <row r="149" spans="1:43" x14ac:dyDescent="0.2">
      <c r="A149" s="77">
        <v>1147</v>
      </c>
      <c r="B149" s="111" t="s">
        <v>148</v>
      </c>
      <c r="C149" s="136">
        <v>0</v>
      </c>
      <c r="D149" s="86">
        <v>0</v>
      </c>
      <c r="E149" s="85">
        <v>0</v>
      </c>
      <c r="F149" s="84">
        <v>301</v>
      </c>
      <c r="G149" s="83">
        <v>0</v>
      </c>
      <c r="H149" s="86">
        <v>0</v>
      </c>
      <c r="I149" s="88">
        <v>0</v>
      </c>
      <c r="J149" s="87">
        <v>0</v>
      </c>
      <c r="K149" s="88">
        <v>286</v>
      </c>
      <c r="L149" s="87">
        <v>305</v>
      </c>
      <c r="M149" s="88">
        <v>0</v>
      </c>
      <c r="N149" s="87">
        <v>0</v>
      </c>
      <c r="O149" s="88">
        <v>0</v>
      </c>
      <c r="P149" s="87">
        <v>419</v>
      </c>
      <c r="Q149" s="97">
        <v>200</v>
      </c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81">
        <f t="shared" si="27"/>
        <v>0</v>
      </c>
      <c r="AE149" s="81">
        <f t="shared" si="28"/>
        <v>0</v>
      </c>
      <c r="AF149" s="81">
        <f t="shared" si="29"/>
        <v>0</v>
      </c>
      <c r="AG149" s="81">
        <f t="shared" si="30"/>
        <v>361.2</v>
      </c>
      <c r="AH149" s="81">
        <f t="shared" si="31"/>
        <v>0</v>
      </c>
      <c r="AI149" s="81">
        <f t="shared" si="32"/>
        <v>0</v>
      </c>
      <c r="AJ149" s="81">
        <f t="shared" si="33"/>
        <v>0</v>
      </c>
      <c r="AK149" s="81">
        <f t="shared" si="34"/>
        <v>0</v>
      </c>
      <c r="AL149" s="81">
        <f t="shared" si="35"/>
        <v>343.2</v>
      </c>
      <c r="AM149" s="81">
        <f t="shared" si="36"/>
        <v>366</v>
      </c>
      <c r="AN149" s="81">
        <f t="shared" si="37"/>
        <v>0</v>
      </c>
      <c r="AO149" s="81">
        <f t="shared" si="38"/>
        <v>0</v>
      </c>
      <c r="AP149" s="81">
        <f t="shared" si="39"/>
        <v>74.333333333333329</v>
      </c>
      <c r="AQ149" s="100"/>
    </row>
    <row r="150" spans="1:43" x14ac:dyDescent="0.2">
      <c r="A150" s="77">
        <v>1148</v>
      </c>
      <c r="B150" s="111" t="s">
        <v>124</v>
      </c>
      <c r="C150" s="136">
        <v>304</v>
      </c>
      <c r="D150" s="86">
        <v>627</v>
      </c>
      <c r="E150" s="85">
        <v>400</v>
      </c>
      <c r="F150" s="84">
        <v>167</v>
      </c>
      <c r="G150" s="83">
        <v>0</v>
      </c>
      <c r="H150" s="86">
        <v>192</v>
      </c>
      <c r="I150" s="88">
        <v>350</v>
      </c>
      <c r="J150" s="86">
        <v>450</v>
      </c>
      <c r="K150" s="88">
        <v>300</v>
      </c>
      <c r="L150" s="87">
        <v>634</v>
      </c>
      <c r="M150" s="88">
        <v>0</v>
      </c>
      <c r="N150" s="87">
        <v>505</v>
      </c>
      <c r="O150" s="88">
        <v>30</v>
      </c>
      <c r="P150" s="87">
        <v>200</v>
      </c>
      <c r="Q150" s="97">
        <v>200</v>
      </c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81">
        <f t="shared" si="27"/>
        <v>364.8</v>
      </c>
      <c r="AE150" s="81">
        <f t="shared" si="28"/>
        <v>752.4</v>
      </c>
      <c r="AF150" s="81">
        <f t="shared" si="29"/>
        <v>480</v>
      </c>
      <c r="AG150" s="81">
        <f t="shared" si="30"/>
        <v>200.4</v>
      </c>
      <c r="AH150" s="81">
        <f t="shared" si="31"/>
        <v>0</v>
      </c>
      <c r="AI150" s="81">
        <f t="shared" si="32"/>
        <v>230.4</v>
      </c>
      <c r="AJ150" s="81">
        <f t="shared" si="33"/>
        <v>420</v>
      </c>
      <c r="AK150" s="81">
        <f t="shared" si="34"/>
        <v>540</v>
      </c>
      <c r="AL150" s="81">
        <f t="shared" si="35"/>
        <v>360</v>
      </c>
      <c r="AM150" s="81">
        <f t="shared" si="36"/>
        <v>760.8</v>
      </c>
      <c r="AN150" s="81">
        <f t="shared" si="37"/>
        <v>0</v>
      </c>
      <c r="AO150" s="81">
        <f t="shared" si="38"/>
        <v>606</v>
      </c>
      <c r="AP150" s="81">
        <f t="shared" si="39"/>
        <v>304.58333333333331</v>
      </c>
      <c r="AQ150" s="100"/>
    </row>
    <row r="151" spans="1:43" x14ac:dyDescent="0.2">
      <c r="A151" s="77">
        <v>1149</v>
      </c>
      <c r="B151" s="111" t="s">
        <v>150</v>
      </c>
      <c r="C151" s="136">
        <v>0</v>
      </c>
      <c r="D151" s="86">
        <v>0</v>
      </c>
      <c r="E151" s="85">
        <v>0</v>
      </c>
      <c r="F151" s="84">
        <v>0</v>
      </c>
      <c r="G151" s="83">
        <v>0</v>
      </c>
      <c r="H151" s="86">
        <v>0</v>
      </c>
      <c r="I151" s="88">
        <v>0</v>
      </c>
      <c r="J151" s="86">
        <v>0</v>
      </c>
      <c r="K151" s="88">
        <v>0</v>
      </c>
      <c r="L151" s="87">
        <v>0</v>
      </c>
      <c r="M151" s="88">
        <v>102</v>
      </c>
      <c r="N151" s="87">
        <v>0</v>
      </c>
      <c r="O151" s="88">
        <v>0</v>
      </c>
      <c r="AD151" s="81">
        <f t="shared" si="27"/>
        <v>0</v>
      </c>
      <c r="AE151" s="81">
        <f t="shared" si="28"/>
        <v>0</v>
      </c>
      <c r="AF151" s="81">
        <f t="shared" si="29"/>
        <v>0</v>
      </c>
      <c r="AG151" s="81">
        <f t="shared" si="30"/>
        <v>0</v>
      </c>
      <c r="AH151" s="81">
        <f t="shared" si="31"/>
        <v>0</v>
      </c>
      <c r="AI151" s="81">
        <f t="shared" si="32"/>
        <v>0</v>
      </c>
      <c r="AJ151" s="81">
        <f t="shared" si="33"/>
        <v>0</v>
      </c>
      <c r="AK151" s="81">
        <f t="shared" si="34"/>
        <v>0</v>
      </c>
      <c r="AL151" s="81">
        <f t="shared" si="35"/>
        <v>0</v>
      </c>
      <c r="AM151" s="81">
        <f t="shared" si="36"/>
        <v>0</v>
      </c>
      <c r="AN151" s="81">
        <f t="shared" si="37"/>
        <v>122.4</v>
      </c>
      <c r="AO151" s="81">
        <f t="shared" si="38"/>
        <v>0</v>
      </c>
      <c r="AP151" s="81">
        <f t="shared" si="39"/>
        <v>8.5</v>
      </c>
      <c r="AQ151" s="100"/>
    </row>
    <row r="152" spans="1:43" x14ac:dyDescent="0.2">
      <c r="A152" s="77">
        <v>1150</v>
      </c>
      <c r="B152" s="111" t="s">
        <v>128</v>
      </c>
      <c r="C152" s="136">
        <v>0</v>
      </c>
      <c r="D152" s="86">
        <v>6</v>
      </c>
      <c r="E152" s="85">
        <v>0</v>
      </c>
      <c r="F152" s="84">
        <v>6</v>
      </c>
      <c r="G152" s="83">
        <v>0</v>
      </c>
      <c r="H152" s="86">
        <v>0</v>
      </c>
      <c r="I152" s="88">
        <v>0</v>
      </c>
      <c r="J152" s="86">
        <v>0</v>
      </c>
      <c r="K152" s="88">
        <v>0</v>
      </c>
      <c r="L152" s="87">
        <v>0</v>
      </c>
      <c r="M152" s="88">
        <v>0</v>
      </c>
      <c r="N152" s="87">
        <v>0</v>
      </c>
      <c r="O152" s="88">
        <v>0</v>
      </c>
      <c r="P152" s="8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81">
        <f t="shared" ref="AD152:AD215" si="40">+(C152*20%)+C152</f>
        <v>0</v>
      </c>
      <c r="AE152" s="81">
        <f t="shared" ref="AE152:AE215" si="41">+(D152*20%)+D152</f>
        <v>7.2</v>
      </c>
      <c r="AF152" s="81">
        <f t="shared" ref="AF152:AF215" si="42">+(E152*20%)+E152</f>
        <v>0</v>
      </c>
      <c r="AG152" s="81">
        <f t="shared" ref="AG152:AG215" si="43">+(F152*20%)+F152</f>
        <v>7.2</v>
      </c>
      <c r="AH152" s="81">
        <f t="shared" ref="AH152:AH215" si="44">+(G152*20%)+G152</f>
        <v>0</v>
      </c>
      <c r="AI152" s="81">
        <f t="shared" ref="AI152:AI215" si="45">+(H152*20%)+H152</f>
        <v>0</v>
      </c>
      <c r="AJ152" s="81">
        <f t="shared" ref="AJ152:AJ215" si="46">+(I152*20%)+I152</f>
        <v>0</v>
      </c>
      <c r="AK152" s="81">
        <f t="shared" ref="AK152:AK215" si="47">+(J152*20%)+J152</f>
        <v>0</v>
      </c>
      <c r="AL152" s="81">
        <f t="shared" ref="AL152:AL215" si="48">+(K152*20%)+K152</f>
        <v>0</v>
      </c>
      <c r="AM152" s="81">
        <f t="shared" ref="AM152:AM215" si="49">+(L152*20%)+L152</f>
        <v>0</v>
      </c>
      <c r="AN152" s="81">
        <f t="shared" ref="AN152:AN215" si="50">+(M152*20%)+M152</f>
        <v>0</v>
      </c>
      <c r="AO152" s="81">
        <f t="shared" ref="AO152:AO215" si="51">+(N152*20%)+N152</f>
        <v>0</v>
      </c>
      <c r="AP152" s="81">
        <f t="shared" si="39"/>
        <v>1</v>
      </c>
      <c r="AQ152" s="100"/>
    </row>
    <row r="153" spans="1:43" x14ac:dyDescent="0.2">
      <c r="A153" s="77">
        <v>1151</v>
      </c>
      <c r="B153" s="111" t="s">
        <v>127</v>
      </c>
      <c r="C153" s="136">
        <v>3</v>
      </c>
      <c r="D153" s="86">
        <v>3</v>
      </c>
      <c r="E153" s="85">
        <v>5</v>
      </c>
      <c r="F153" s="84">
        <v>1</v>
      </c>
      <c r="G153" s="83">
        <v>0</v>
      </c>
      <c r="H153" s="86">
        <v>0</v>
      </c>
      <c r="I153" s="88">
        <v>0</v>
      </c>
      <c r="J153" s="86">
        <v>0</v>
      </c>
      <c r="K153" s="88">
        <v>0</v>
      </c>
      <c r="L153" s="87">
        <v>1</v>
      </c>
      <c r="M153" s="88">
        <v>8</v>
      </c>
      <c r="N153" s="87">
        <v>19</v>
      </c>
      <c r="O153" s="88">
        <v>3</v>
      </c>
      <c r="P153" s="87">
        <v>5</v>
      </c>
      <c r="Q153" s="97">
        <v>13</v>
      </c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81">
        <f t="shared" si="40"/>
        <v>3.6</v>
      </c>
      <c r="AE153" s="81">
        <f t="shared" si="41"/>
        <v>3.6</v>
      </c>
      <c r="AF153" s="81">
        <f t="shared" si="42"/>
        <v>6</v>
      </c>
      <c r="AG153" s="81">
        <f t="shared" si="43"/>
        <v>1.2</v>
      </c>
      <c r="AH153" s="81">
        <f t="shared" si="44"/>
        <v>0</v>
      </c>
      <c r="AI153" s="81">
        <f t="shared" si="45"/>
        <v>0</v>
      </c>
      <c r="AJ153" s="81">
        <f t="shared" si="46"/>
        <v>0</v>
      </c>
      <c r="AK153" s="81">
        <f t="shared" si="47"/>
        <v>0</v>
      </c>
      <c r="AL153" s="81">
        <f t="shared" si="48"/>
        <v>0</v>
      </c>
      <c r="AM153" s="81">
        <f t="shared" si="49"/>
        <v>1.2</v>
      </c>
      <c r="AN153" s="81">
        <f t="shared" si="50"/>
        <v>9.6</v>
      </c>
      <c r="AO153" s="81">
        <f t="shared" si="51"/>
        <v>22.8</v>
      </c>
      <c r="AP153" s="81">
        <f t="shared" si="39"/>
        <v>3.3333333333333335</v>
      </c>
      <c r="AQ153" s="100"/>
    </row>
    <row r="154" spans="1:43" x14ac:dyDescent="0.2">
      <c r="A154" s="77">
        <v>1152</v>
      </c>
      <c r="B154" s="111" t="s">
        <v>126</v>
      </c>
      <c r="C154" s="136">
        <v>18</v>
      </c>
      <c r="D154" s="86">
        <v>12</v>
      </c>
      <c r="E154" s="85">
        <v>17</v>
      </c>
      <c r="F154" s="84">
        <v>10</v>
      </c>
      <c r="G154" s="83">
        <v>17</v>
      </c>
      <c r="H154" s="86">
        <v>8</v>
      </c>
      <c r="I154" s="88">
        <v>15</v>
      </c>
      <c r="J154" s="86">
        <v>26</v>
      </c>
      <c r="K154" s="88">
        <v>19</v>
      </c>
      <c r="L154" s="87">
        <v>21</v>
      </c>
      <c r="M154" s="88">
        <v>14</v>
      </c>
      <c r="N154" s="87">
        <v>17</v>
      </c>
      <c r="O154" s="88">
        <v>24</v>
      </c>
      <c r="P154" s="87">
        <v>16</v>
      </c>
      <c r="Q154" s="97">
        <v>21</v>
      </c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81">
        <f t="shared" si="40"/>
        <v>21.6</v>
      </c>
      <c r="AE154" s="81">
        <f t="shared" si="41"/>
        <v>14.4</v>
      </c>
      <c r="AF154" s="81">
        <f t="shared" si="42"/>
        <v>20.399999999999999</v>
      </c>
      <c r="AG154" s="81">
        <f t="shared" si="43"/>
        <v>12</v>
      </c>
      <c r="AH154" s="81">
        <f t="shared" si="44"/>
        <v>20.399999999999999</v>
      </c>
      <c r="AI154" s="81">
        <f t="shared" si="45"/>
        <v>9.6</v>
      </c>
      <c r="AJ154" s="81">
        <f t="shared" si="46"/>
        <v>18</v>
      </c>
      <c r="AK154" s="81">
        <f t="shared" si="47"/>
        <v>31.2</v>
      </c>
      <c r="AL154" s="81">
        <f t="shared" si="48"/>
        <v>22.8</v>
      </c>
      <c r="AM154" s="81">
        <f t="shared" si="49"/>
        <v>25.2</v>
      </c>
      <c r="AN154" s="81">
        <f t="shared" si="50"/>
        <v>16.8</v>
      </c>
      <c r="AO154" s="81">
        <f t="shared" si="51"/>
        <v>20.399999999999999</v>
      </c>
      <c r="AP154" s="81">
        <f t="shared" si="39"/>
        <v>16.666666666666668</v>
      </c>
      <c r="AQ154" s="100"/>
    </row>
    <row r="155" spans="1:43" x14ac:dyDescent="0.2">
      <c r="A155" s="77">
        <v>1153</v>
      </c>
      <c r="B155" s="111" t="s">
        <v>129</v>
      </c>
      <c r="C155" s="136">
        <v>0</v>
      </c>
      <c r="D155" s="86">
        <v>6</v>
      </c>
      <c r="E155" s="85">
        <v>2</v>
      </c>
      <c r="F155" s="84">
        <v>12</v>
      </c>
      <c r="G155" s="83">
        <v>13</v>
      </c>
      <c r="H155" s="86">
        <v>7</v>
      </c>
      <c r="I155" s="88">
        <v>9</v>
      </c>
      <c r="J155" s="86">
        <v>4</v>
      </c>
      <c r="K155" s="88">
        <v>4</v>
      </c>
      <c r="L155" s="87"/>
      <c r="M155" s="88">
        <v>10</v>
      </c>
      <c r="N155" s="87">
        <v>15</v>
      </c>
      <c r="O155" s="88">
        <v>2</v>
      </c>
      <c r="P155" s="87"/>
      <c r="Q155" s="97">
        <v>2</v>
      </c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81">
        <f t="shared" si="40"/>
        <v>0</v>
      </c>
      <c r="AE155" s="81">
        <f t="shared" si="41"/>
        <v>7.2</v>
      </c>
      <c r="AF155" s="81">
        <f t="shared" si="42"/>
        <v>2.4</v>
      </c>
      <c r="AG155" s="81">
        <f t="shared" si="43"/>
        <v>14.4</v>
      </c>
      <c r="AH155" s="81">
        <f t="shared" si="44"/>
        <v>15.6</v>
      </c>
      <c r="AI155" s="81">
        <f t="shared" si="45"/>
        <v>8.4</v>
      </c>
      <c r="AJ155" s="81">
        <f t="shared" si="46"/>
        <v>10.8</v>
      </c>
      <c r="AK155" s="81">
        <f t="shared" si="47"/>
        <v>4.8</v>
      </c>
      <c r="AL155" s="81">
        <f t="shared" si="48"/>
        <v>4.8</v>
      </c>
      <c r="AM155" s="81">
        <f t="shared" si="49"/>
        <v>0</v>
      </c>
      <c r="AN155" s="81">
        <f t="shared" si="50"/>
        <v>12</v>
      </c>
      <c r="AO155" s="81">
        <f t="shared" si="51"/>
        <v>18</v>
      </c>
      <c r="AP155" s="81">
        <f t="shared" si="39"/>
        <v>7.6363636363636367</v>
      </c>
      <c r="AQ155" s="100"/>
    </row>
    <row r="156" spans="1:43" x14ac:dyDescent="0.2">
      <c r="A156" s="77">
        <v>1154</v>
      </c>
      <c r="B156" s="111" t="s">
        <v>130</v>
      </c>
      <c r="C156" s="136">
        <v>120</v>
      </c>
      <c r="D156" s="86">
        <v>36</v>
      </c>
      <c r="E156" s="85">
        <v>41</v>
      </c>
      <c r="F156" s="84">
        <v>32</v>
      </c>
      <c r="G156" s="85">
        <v>26</v>
      </c>
      <c r="H156" s="84">
        <v>24</v>
      </c>
      <c r="I156" s="88">
        <v>41</v>
      </c>
      <c r="J156" s="84">
        <v>14</v>
      </c>
      <c r="K156" s="88">
        <v>52</v>
      </c>
      <c r="L156" s="87">
        <v>24</v>
      </c>
      <c r="M156" s="88">
        <v>75</v>
      </c>
      <c r="N156" s="87">
        <v>57</v>
      </c>
      <c r="O156" s="88">
        <v>49</v>
      </c>
      <c r="P156" s="87">
        <v>54</v>
      </c>
      <c r="Q156" s="97">
        <v>54</v>
      </c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81">
        <f t="shared" si="40"/>
        <v>144</v>
      </c>
      <c r="AE156" s="81">
        <f t="shared" si="41"/>
        <v>43.2</v>
      </c>
      <c r="AF156" s="81">
        <f t="shared" si="42"/>
        <v>49.2</v>
      </c>
      <c r="AG156" s="81">
        <f t="shared" si="43"/>
        <v>38.4</v>
      </c>
      <c r="AH156" s="81">
        <f t="shared" si="44"/>
        <v>31.2</v>
      </c>
      <c r="AI156" s="81">
        <f t="shared" si="45"/>
        <v>28.8</v>
      </c>
      <c r="AJ156" s="81">
        <f t="shared" si="46"/>
        <v>49.2</v>
      </c>
      <c r="AK156" s="81">
        <f t="shared" si="47"/>
        <v>16.8</v>
      </c>
      <c r="AL156" s="81">
        <f t="shared" si="48"/>
        <v>62.4</v>
      </c>
      <c r="AM156" s="81">
        <f t="shared" si="49"/>
        <v>28.8</v>
      </c>
      <c r="AN156" s="81">
        <f t="shared" si="50"/>
        <v>90</v>
      </c>
      <c r="AO156" s="81">
        <f t="shared" si="51"/>
        <v>68.400000000000006</v>
      </c>
      <c r="AP156" s="81">
        <f t="shared" si="39"/>
        <v>39.25</v>
      </c>
      <c r="AQ156" s="100"/>
    </row>
    <row r="157" spans="1:43" x14ac:dyDescent="0.2">
      <c r="A157" s="77">
        <v>1155</v>
      </c>
      <c r="B157" s="111" t="s">
        <v>131</v>
      </c>
      <c r="C157" s="136">
        <v>18</v>
      </c>
      <c r="D157" s="86">
        <v>6</v>
      </c>
      <c r="E157" s="85">
        <v>1</v>
      </c>
      <c r="F157" s="84">
        <v>0</v>
      </c>
      <c r="G157" s="85">
        <v>5</v>
      </c>
      <c r="H157" s="84">
        <v>2</v>
      </c>
      <c r="I157" s="88">
        <v>0</v>
      </c>
      <c r="J157" s="84">
        <v>0</v>
      </c>
      <c r="K157" s="88">
        <v>0</v>
      </c>
      <c r="L157" s="87">
        <v>0</v>
      </c>
      <c r="M157" s="88">
        <v>9</v>
      </c>
      <c r="N157" s="87">
        <v>13</v>
      </c>
      <c r="O157" s="88">
        <v>5</v>
      </c>
      <c r="P157" s="87">
        <v>5</v>
      </c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81">
        <f t="shared" si="40"/>
        <v>21.6</v>
      </c>
      <c r="AE157" s="81">
        <f t="shared" si="41"/>
        <v>7.2</v>
      </c>
      <c r="AF157" s="81">
        <f t="shared" si="42"/>
        <v>1.2</v>
      </c>
      <c r="AG157" s="81">
        <f t="shared" si="43"/>
        <v>0</v>
      </c>
      <c r="AH157" s="81">
        <f t="shared" si="44"/>
        <v>6</v>
      </c>
      <c r="AI157" s="81">
        <f t="shared" si="45"/>
        <v>2.4</v>
      </c>
      <c r="AJ157" s="81">
        <f t="shared" si="46"/>
        <v>0</v>
      </c>
      <c r="AK157" s="81">
        <f t="shared" si="47"/>
        <v>0</v>
      </c>
      <c r="AL157" s="81">
        <f t="shared" si="48"/>
        <v>0</v>
      </c>
      <c r="AM157" s="81">
        <f t="shared" si="49"/>
        <v>0</v>
      </c>
      <c r="AN157" s="81">
        <f t="shared" si="50"/>
        <v>10.8</v>
      </c>
      <c r="AO157" s="81">
        <f t="shared" si="51"/>
        <v>15.6</v>
      </c>
      <c r="AP157" s="81">
        <f t="shared" si="39"/>
        <v>3.4166666666666665</v>
      </c>
      <c r="AQ157" s="100"/>
    </row>
    <row r="158" spans="1:43" x14ac:dyDescent="0.2">
      <c r="A158" s="77">
        <v>1156</v>
      </c>
      <c r="B158" s="111" t="s">
        <v>143</v>
      </c>
      <c r="C158" s="136">
        <v>0</v>
      </c>
      <c r="D158" s="86">
        <v>0</v>
      </c>
      <c r="E158" s="85">
        <v>100</v>
      </c>
      <c r="F158" s="84">
        <v>0</v>
      </c>
      <c r="G158" s="85">
        <v>0</v>
      </c>
      <c r="H158" s="84">
        <v>0</v>
      </c>
      <c r="I158" s="88">
        <v>0</v>
      </c>
      <c r="J158" s="84">
        <v>0</v>
      </c>
      <c r="K158" s="88">
        <v>0</v>
      </c>
      <c r="L158" s="87">
        <v>0</v>
      </c>
      <c r="M158" s="88">
        <v>0</v>
      </c>
      <c r="N158" s="87">
        <v>0</v>
      </c>
      <c r="O158" s="88">
        <v>0</v>
      </c>
      <c r="P158" s="8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81">
        <f t="shared" si="40"/>
        <v>0</v>
      </c>
      <c r="AE158" s="81">
        <f t="shared" si="41"/>
        <v>0</v>
      </c>
      <c r="AF158" s="81">
        <f t="shared" si="42"/>
        <v>120</v>
      </c>
      <c r="AG158" s="81">
        <f t="shared" si="43"/>
        <v>0</v>
      </c>
      <c r="AH158" s="81">
        <f t="shared" si="44"/>
        <v>0</v>
      </c>
      <c r="AI158" s="81">
        <f t="shared" si="45"/>
        <v>0</v>
      </c>
      <c r="AJ158" s="81">
        <f t="shared" si="46"/>
        <v>0</v>
      </c>
      <c r="AK158" s="81">
        <f t="shared" si="47"/>
        <v>0</v>
      </c>
      <c r="AL158" s="81">
        <f t="shared" si="48"/>
        <v>0</v>
      </c>
      <c r="AM158" s="81">
        <f t="shared" si="49"/>
        <v>0</v>
      </c>
      <c r="AN158" s="81">
        <f t="shared" si="50"/>
        <v>0</v>
      </c>
      <c r="AO158" s="81">
        <f t="shared" si="51"/>
        <v>0</v>
      </c>
      <c r="AP158" s="81">
        <f t="shared" si="39"/>
        <v>8.3333333333333339</v>
      </c>
      <c r="AQ158" s="100"/>
    </row>
    <row r="159" spans="1:43" x14ac:dyDescent="0.2">
      <c r="A159" s="77">
        <v>1157</v>
      </c>
      <c r="B159" s="111" t="s">
        <v>149</v>
      </c>
      <c r="C159" s="136">
        <v>0</v>
      </c>
      <c r="D159" s="86">
        <v>0</v>
      </c>
      <c r="E159" s="85">
        <v>0</v>
      </c>
      <c r="F159" s="84">
        <v>0</v>
      </c>
      <c r="G159" s="85">
        <v>0</v>
      </c>
      <c r="H159" s="84">
        <v>0</v>
      </c>
      <c r="I159" s="88">
        <v>0</v>
      </c>
      <c r="J159" s="84">
        <v>0</v>
      </c>
      <c r="K159" s="88">
        <v>3950</v>
      </c>
      <c r="L159" s="87">
        <v>0</v>
      </c>
      <c r="M159" s="88">
        <v>0</v>
      </c>
      <c r="N159" s="87">
        <v>0</v>
      </c>
      <c r="O159" s="88">
        <v>0</v>
      </c>
      <c r="P159" s="87">
        <v>9</v>
      </c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81">
        <f t="shared" si="40"/>
        <v>0</v>
      </c>
      <c r="AE159" s="81">
        <f t="shared" si="41"/>
        <v>0</v>
      </c>
      <c r="AF159" s="81">
        <f t="shared" si="42"/>
        <v>0</v>
      </c>
      <c r="AG159" s="81">
        <f t="shared" si="43"/>
        <v>0</v>
      </c>
      <c r="AH159" s="81">
        <f t="shared" si="44"/>
        <v>0</v>
      </c>
      <c r="AI159" s="81">
        <f t="shared" si="45"/>
        <v>0</v>
      </c>
      <c r="AJ159" s="81">
        <f t="shared" si="46"/>
        <v>0</v>
      </c>
      <c r="AK159" s="81">
        <f t="shared" si="47"/>
        <v>0</v>
      </c>
      <c r="AL159" s="81">
        <f t="shared" si="48"/>
        <v>4740</v>
      </c>
      <c r="AM159" s="81">
        <f t="shared" si="49"/>
        <v>0</v>
      </c>
      <c r="AN159" s="81">
        <f t="shared" si="50"/>
        <v>0</v>
      </c>
      <c r="AO159" s="81">
        <f t="shared" si="51"/>
        <v>0</v>
      </c>
      <c r="AP159" s="81">
        <f t="shared" si="39"/>
        <v>329.16666666666669</v>
      </c>
      <c r="AQ159" s="100"/>
    </row>
    <row r="160" spans="1:43" x14ac:dyDescent="0.2">
      <c r="A160" s="77">
        <v>1158</v>
      </c>
      <c r="B160" s="111" t="s">
        <v>267</v>
      </c>
      <c r="C160" s="136">
        <v>0</v>
      </c>
      <c r="D160" s="86">
        <v>0</v>
      </c>
      <c r="E160" s="85">
        <v>0</v>
      </c>
      <c r="F160" s="84">
        <v>0</v>
      </c>
      <c r="G160" s="83">
        <v>0</v>
      </c>
      <c r="H160" s="86">
        <v>0</v>
      </c>
      <c r="I160" s="88">
        <v>0</v>
      </c>
      <c r="J160" s="86">
        <v>0</v>
      </c>
      <c r="K160" s="88">
        <v>0</v>
      </c>
      <c r="L160" s="87">
        <v>0</v>
      </c>
      <c r="M160" s="88">
        <v>0</v>
      </c>
      <c r="N160" s="87">
        <v>0</v>
      </c>
      <c r="O160" s="88">
        <v>0</v>
      </c>
      <c r="AD160" s="81">
        <f t="shared" si="40"/>
        <v>0</v>
      </c>
      <c r="AE160" s="81">
        <f t="shared" si="41"/>
        <v>0</v>
      </c>
      <c r="AF160" s="81">
        <f t="shared" si="42"/>
        <v>0</v>
      </c>
      <c r="AG160" s="81">
        <f t="shared" si="43"/>
        <v>0</v>
      </c>
      <c r="AH160" s="81">
        <f t="shared" si="44"/>
        <v>0</v>
      </c>
      <c r="AI160" s="81">
        <f t="shared" si="45"/>
        <v>0</v>
      </c>
      <c r="AJ160" s="81">
        <f t="shared" si="46"/>
        <v>0</v>
      </c>
      <c r="AK160" s="81">
        <f t="shared" si="47"/>
        <v>0</v>
      </c>
      <c r="AL160" s="81">
        <f t="shared" si="48"/>
        <v>0</v>
      </c>
      <c r="AM160" s="81">
        <f t="shared" si="49"/>
        <v>0</v>
      </c>
      <c r="AN160" s="81">
        <f t="shared" si="50"/>
        <v>0</v>
      </c>
      <c r="AO160" s="81">
        <f t="shared" si="51"/>
        <v>0</v>
      </c>
      <c r="AP160" s="81">
        <f t="shared" si="39"/>
        <v>0</v>
      </c>
      <c r="AQ160" s="100"/>
    </row>
    <row r="161" spans="1:43" x14ac:dyDescent="0.2">
      <c r="A161" s="77">
        <v>1159</v>
      </c>
      <c r="B161" s="111" t="s">
        <v>265</v>
      </c>
      <c r="C161" s="136">
        <v>0</v>
      </c>
      <c r="D161" s="86">
        <v>0</v>
      </c>
      <c r="E161" s="85">
        <v>0</v>
      </c>
      <c r="F161" s="84">
        <v>0</v>
      </c>
      <c r="G161" s="83">
        <v>0</v>
      </c>
      <c r="H161" s="86">
        <v>0</v>
      </c>
      <c r="I161" s="88">
        <v>0</v>
      </c>
      <c r="J161" s="86">
        <v>0</v>
      </c>
      <c r="K161" s="88">
        <v>0</v>
      </c>
      <c r="L161" s="87">
        <v>0</v>
      </c>
      <c r="M161" s="88">
        <v>0</v>
      </c>
      <c r="N161" s="87">
        <v>0</v>
      </c>
      <c r="O161" s="88">
        <v>0</v>
      </c>
      <c r="AD161" s="81">
        <f t="shared" si="40"/>
        <v>0</v>
      </c>
      <c r="AE161" s="81">
        <f t="shared" si="41"/>
        <v>0</v>
      </c>
      <c r="AF161" s="81">
        <f t="shared" si="42"/>
        <v>0</v>
      </c>
      <c r="AG161" s="81">
        <f t="shared" si="43"/>
        <v>0</v>
      </c>
      <c r="AH161" s="81">
        <f t="shared" si="44"/>
        <v>0</v>
      </c>
      <c r="AI161" s="81">
        <f t="shared" si="45"/>
        <v>0</v>
      </c>
      <c r="AJ161" s="81">
        <f t="shared" si="46"/>
        <v>0</v>
      </c>
      <c r="AK161" s="81">
        <f t="shared" si="47"/>
        <v>0</v>
      </c>
      <c r="AL161" s="81">
        <f t="shared" si="48"/>
        <v>0</v>
      </c>
      <c r="AM161" s="81">
        <f t="shared" si="49"/>
        <v>0</v>
      </c>
      <c r="AN161" s="81">
        <f t="shared" si="50"/>
        <v>0</v>
      </c>
      <c r="AO161" s="81">
        <f t="shared" si="51"/>
        <v>0</v>
      </c>
      <c r="AP161" s="81">
        <f t="shared" si="39"/>
        <v>0</v>
      </c>
      <c r="AQ161" s="100"/>
    </row>
    <row r="162" spans="1:43" x14ac:dyDescent="0.2">
      <c r="A162" s="77">
        <v>1160</v>
      </c>
      <c r="B162" s="111" t="s">
        <v>132</v>
      </c>
      <c r="C162" s="136">
        <v>0</v>
      </c>
      <c r="D162" s="86">
        <v>80000</v>
      </c>
      <c r="E162" s="85">
        <v>0</v>
      </c>
      <c r="F162" s="84">
        <v>0</v>
      </c>
      <c r="G162" s="85">
        <v>0</v>
      </c>
      <c r="H162" s="84">
        <v>0</v>
      </c>
      <c r="I162" s="88">
        <v>0</v>
      </c>
      <c r="J162" s="84">
        <v>0</v>
      </c>
      <c r="K162" s="88"/>
      <c r="L162" s="87">
        <v>0</v>
      </c>
      <c r="M162" s="88">
        <v>0</v>
      </c>
      <c r="N162" s="87">
        <v>0</v>
      </c>
      <c r="O162" s="88">
        <v>0</v>
      </c>
      <c r="P162" s="8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81">
        <f t="shared" si="40"/>
        <v>0</v>
      </c>
      <c r="AE162" s="81">
        <f t="shared" si="41"/>
        <v>96000</v>
      </c>
      <c r="AF162" s="81">
        <f t="shared" si="42"/>
        <v>0</v>
      </c>
      <c r="AG162" s="81">
        <f t="shared" si="43"/>
        <v>0</v>
      </c>
      <c r="AH162" s="81">
        <f t="shared" si="44"/>
        <v>0</v>
      </c>
      <c r="AI162" s="81">
        <f t="shared" si="45"/>
        <v>0</v>
      </c>
      <c r="AJ162" s="81">
        <f t="shared" si="46"/>
        <v>0</v>
      </c>
      <c r="AK162" s="81">
        <f t="shared" si="47"/>
        <v>0</v>
      </c>
      <c r="AL162" s="81">
        <f t="shared" si="48"/>
        <v>0</v>
      </c>
      <c r="AM162" s="81">
        <f t="shared" si="49"/>
        <v>0</v>
      </c>
      <c r="AN162" s="81">
        <f t="shared" si="50"/>
        <v>0</v>
      </c>
      <c r="AO162" s="81">
        <f t="shared" si="51"/>
        <v>0</v>
      </c>
      <c r="AP162" s="81">
        <f t="shared" si="39"/>
        <v>7272.727272727273</v>
      </c>
      <c r="AQ162" s="100"/>
    </row>
    <row r="163" spans="1:43" x14ac:dyDescent="0.2">
      <c r="A163" s="77">
        <v>1161</v>
      </c>
      <c r="B163" s="111" t="s">
        <v>133</v>
      </c>
      <c r="C163" s="136">
        <v>0</v>
      </c>
      <c r="D163" s="86">
        <v>6</v>
      </c>
      <c r="E163" s="85">
        <v>3</v>
      </c>
      <c r="F163" s="84">
        <v>4</v>
      </c>
      <c r="G163" s="83">
        <v>4</v>
      </c>
      <c r="H163" s="86">
        <v>3</v>
      </c>
      <c r="I163" s="88">
        <v>4</v>
      </c>
      <c r="J163" s="86">
        <v>2</v>
      </c>
      <c r="K163" s="88">
        <v>7</v>
      </c>
      <c r="L163" s="87">
        <v>9</v>
      </c>
      <c r="M163" s="88">
        <v>6</v>
      </c>
      <c r="N163" s="87">
        <v>9</v>
      </c>
      <c r="O163" s="88">
        <v>3</v>
      </c>
      <c r="P163" s="87"/>
      <c r="Q163" s="97">
        <v>7</v>
      </c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81">
        <f t="shared" si="40"/>
        <v>0</v>
      </c>
      <c r="AE163" s="81">
        <f t="shared" si="41"/>
        <v>7.2</v>
      </c>
      <c r="AF163" s="81">
        <f t="shared" si="42"/>
        <v>3.6</v>
      </c>
      <c r="AG163" s="81">
        <f t="shared" si="43"/>
        <v>4.8</v>
      </c>
      <c r="AH163" s="81">
        <f t="shared" si="44"/>
        <v>4.8</v>
      </c>
      <c r="AI163" s="81">
        <f t="shared" si="45"/>
        <v>3.6</v>
      </c>
      <c r="AJ163" s="81">
        <f t="shared" si="46"/>
        <v>4.8</v>
      </c>
      <c r="AK163" s="81">
        <f t="shared" si="47"/>
        <v>2.4</v>
      </c>
      <c r="AL163" s="81">
        <f t="shared" si="48"/>
        <v>8.4</v>
      </c>
      <c r="AM163" s="81">
        <f t="shared" si="49"/>
        <v>10.8</v>
      </c>
      <c r="AN163" s="81">
        <f t="shared" si="50"/>
        <v>7.2</v>
      </c>
      <c r="AO163" s="81">
        <f t="shared" si="51"/>
        <v>10.8</v>
      </c>
      <c r="AP163" s="81">
        <f t="shared" si="39"/>
        <v>5</v>
      </c>
      <c r="AQ163" s="100"/>
    </row>
    <row r="164" spans="1:43" x14ac:dyDescent="0.2">
      <c r="A164" s="77">
        <v>1162</v>
      </c>
      <c r="B164" s="111" t="s">
        <v>269</v>
      </c>
      <c r="C164" s="136">
        <v>0</v>
      </c>
      <c r="D164" s="86">
        <v>0</v>
      </c>
      <c r="E164" s="85">
        <v>0</v>
      </c>
      <c r="F164" s="84">
        <v>0</v>
      </c>
      <c r="G164" s="85">
        <v>0</v>
      </c>
      <c r="H164" s="84">
        <v>0</v>
      </c>
      <c r="I164" s="88">
        <v>0</v>
      </c>
      <c r="J164" s="84">
        <v>0</v>
      </c>
      <c r="K164" s="88">
        <v>0</v>
      </c>
      <c r="L164" s="87">
        <v>0</v>
      </c>
      <c r="M164" s="88">
        <v>0</v>
      </c>
      <c r="N164" s="87"/>
      <c r="O164" s="88">
        <v>0</v>
      </c>
      <c r="P164" s="8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81">
        <f t="shared" si="40"/>
        <v>0</v>
      </c>
      <c r="AE164" s="81">
        <f t="shared" si="41"/>
        <v>0</v>
      </c>
      <c r="AF164" s="81">
        <f t="shared" si="42"/>
        <v>0</v>
      </c>
      <c r="AG164" s="81">
        <f t="shared" si="43"/>
        <v>0</v>
      </c>
      <c r="AH164" s="81">
        <f t="shared" si="44"/>
        <v>0</v>
      </c>
      <c r="AI164" s="81">
        <f t="shared" si="45"/>
        <v>0</v>
      </c>
      <c r="AJ164" s="81">
        <f t="shared" si="46"/>
        <v>0</v>
      </c>
      <c r="AK164" s="81">
        <f t="shared" si="47"/>
        <v>0</v>
      </c>
      <c r="AL164" s="81">
        <f t="shared" si="48"/>
        <v>0</v>
      </c>
      <c r="AM164" s="81">
        <f t="shared" si="49"/>
        <v>0</v>
      </c>
      <c r="AN164" s="81">
        <f t="shared" si="50"/>
        <v>0</v>
      </c>
      <c r="AO164" s="81">
        <f t="shared" si="51"/>
        <v>0</v>
      </c>
      <c r="AP164" s="81">
        <f t="shared" si="39"/>
        <v>0</v>
      </c>
      <c r="AQ164" s="100"/>
    </row>
    <row r="165" spans="1:43" x14ac:dyDescent="0.2">
      <c r="A165" s="77">
        <v>1163</v>
      </c>
      <c r="B165" s="111" t="s">
        <v>261</v>
      </c>
      <c r="C165" s="136">
        <v>0</v>
      </c>
      <c r="D165" s="86">
        <v>400</v>
      </c>
      <c r="E165" s="85">
        <v>0</v>
      </c>
      <c r="F165" s="84">
        <v>0</v>
      </c>
      <c r="G165" s="83">
        <v>0</v>
      </c>
      <c r="H165" s="86">
        <v>0</v>
      </c>
      <c r="I165" s="88">
        <v>0</v>
      </c>
      <c r="J165" s="86">
        <v>0</v>
      </c>
      <c r="K165" s="88">
        <v>0</v>
      </c>
      <c r="L165" s="87">
        <v>0</v>
      </c>
      <c r="M165" s="88">
        <v>0</v>
      </c>
      <c r="N165" s="87">
        <v>0</v>
      </c>
      <c r="O165" s="88">
        <v>0</v>
      </c>
      <c r="P165" s="8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81">
        <f t="shared" si="40"/>
        <v>0</v>
      </c>
      <c r="AE165" s="81">
        <f t="shared" si="41"/>
        <v>480</v>
      </c>
      <c r="AF165" s="81">
        <f t="shared" si="42"/>
        <v>0</v>
      </c>
      <c r="AG165" s="81">
        <f t="shared" si="43"/>
        <v>0</v>
      </c>
      <c r="AH165" s="81">
        <f t="shared" si="44"/>
        <v>0</v>
      </c>
      <c r="AI165" s="81">
        <f t="shared" si="45"/>
        <v>0</v>
      </c>
      <c r="AJ165" s="81">
        <f t="shared" si="46"/>
        <v>0</v>
      </c>
      <c r="AK165" s="81">
        <f t="shared" si="47"/>
        <v>0</v>
      </c>
      <c r="AL165" s="81">
        <f t="shared" si="48"/>
        <v>0</v>
      </c>
      <c r="AM165" s="81">
        <f t="shared" si="49"/>
        <v>0</v>
      </c>
      <c r="AN165" s="81">
        <f t="shared" si="50"/>
        <v>0</v>
      </c>
      <c r="AO165" s="81">
        <f t="shared" si="51"/>
        <v>0</v>
      </c>
      <c r="AP165" s="81">
        <f t="shared" si="39"/>
        <v>33.333333333333336</v>
      </c>
      <c r="AQ165" s="100"/>
    </row>
    <row r="166" spans="1:43" x14ac:dyDescent="0.2">
      <c r="A166" s="77">
        <v>1164</v>
      </c>
      <c r="B166" s="111" t="s">
        <v>134</v>
      </c>
      <c r="C166" s="136">
        <v>109</v>
      </c>
      <c r="D166" s="86">
        <v>212</v>
      </c>
      <c r="E166" s="85">
        <v>150</v>
      </c>
      <c r="F166" s="84">
        <v>0</v>
      </c>
      <c r="G166" s="83">
        <v>0</v>
      </c>
      <c r="H166" s="86">
        <v>209</v>
      </c>
      <c r="I166" s="88">
        <v>0</v>
      </c>
      <c r="J166" s="86">
        <v>0</v>
      </c>
      <c r="K166" s="88">
        <v>0</v>
      </c>
      <c r="L166" s="87">
        <v>380</v>
      </c>
      <c r="M166" s="88">
        <v>0</v>
      </c>
      <c r="N166" s="87">
        <v>140</v>
      </c>
      <c r="O166" s="88">
        <v>0</v>
      </c>
      <c r="P166" s="87">
        <v>100</v>
      </c>
      <c r="Q166" s="97">
        <v>50</v>
      </c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81">
        <f t="shared" si="40"/>
        <v>130.80000000000001</v>
      </c>
      <c r="AE166" s="81">
        <f t="shared" si="41"/>
        <v>254.4</v>
      </c>
      <c r="AF166" s="81">
        <f t="shared" si="42"/>
        <v>180</v>
      </c>
      <c r="AG166" s="81">
        <f t="shared" si="43"/>
        <v>0</v>
      </c>
      <c r="AH166" s="81">
        <f t="shared" si="44"/>
        <v>0</v>
      </c>
      <c r="AI166" s="81">
        <f t="shared" si="45"/>
        <v>250.8</v>
      </c>
      <c r="AJ166" s="81">
        <f t="shared" si="46"/>
        <v>0</v>
      </c>
      <c r="AK166" s="81">
        <f t="shared" si="47"/>
        <v>0</v>
      </c>
      <c r="AL166" s="81">
        <f t="shared" si="48"/>
        <v>0</v>
      </c>
      <c r="AM166" s="81">
        <f t="shared" si="49"/>
        <v>456</v>
      </c>
      <c r="AN166" s="81">
        <f t="shared" si="50"/>
        <v>0</v>
      </c>
      <c r="AO166" s="81">
        <f t="shared" si="51"/>
        <v>168</v>
      </c>
      <c r="AP166" s="81">
        <f t="shared" si="39"/>
        <v>90.916666666666671</v>
      </c>
      <c r="AQ166" s="100"/>
    </row>
    <row r="167" spans="1:43" x14ac:dyDescent="0.2">
      <c r="A167" s="77">
        <v>1165</v>
      </c>
      <c r="B167" s="111" t="s">
        <v>266</v>
      </c>
      <c r="C167" s="136">
        <v>0</v>
      </c>
      <c r="D167" s="86">
        <v>0</v>
      </c>
      <c r="E167" s="85">
        <v>0</v>
      </c>
      <c r="F167" s="84">
        <v>0</v>
      </c>
      <c r="G167" s="85">
        <v>0</v>
      </c>
      <c r="H167" s="84">
        <v>0</v>
      </c>
      <c r="I167" s="88">
        <v>0</v>
      </c>
      <c r="J167" s="84">
        <v>0</v>
      </c>
      <c r="K167" s="88">
        <v>0</v>
      </c>
      <c r="L167" s="87">
        <v>0</v>
      </c>
      <c r="M167" s="88">
        <v>0</v>
      </c>
      <c r="N167" s="87">
        <v>0</v>
      </c>
      <c r="O167" s="88">
        <v>0</v>
      </c>
      <c r="Q167" s="77">
        <v>2</v>
      </c>
      <c r="AD167" s="81">
        <f t="shared" si="40"/>
        <v>0</v>
      </c>
      <c r="AE167" s="81">
        <f t="shared" si="41"/>
        <v>0</v>
      </c>
      <c r="AF167" s="81">
        <f t="shared" si="42"/>
        <v>0</v>
      </c>
      <c r="AG167" s="81">
        <f t="shared" si="43"/>
        <v>0</v>
      </c>
      <c r="AH167" s="81">
        <f t="shared" si="44"/>
        <v>0</v>
      </c>
      <c r="AI167" s="81">
        <f t="shared" si="45"/>
        <v>0</v>
      </c>
      <c r="AJ167" s="81">
        <f t="shared" si="46"/>
        <v>0</v>
      </c>
      <c r="AK167" s="81">
        <f t="shared" si="47"/>
        <v>0</v>
      </c>
      <c r="AL167" s="81">
        <f t="shared" si="48"/>
        <v>0</v>
      </c>
      <c r="AM167" s="81">
        <f t="shared" si="49"/>
        <v>0</v>
      </c>
      <c r="AN167" s="81">
        <f t="shared" si="50"/>
        <v>0</v>
      </c>
      <c r="AO167" s="81">
        <f t="shared" si="51"/>
        <v>0</v>
      </c>
      <c r="AP167" s="81">
        <f t="shared" si="39"/>
        <v>0</v>
      </c>
      <c r="AQ167" s="100"/>
    </row>
    <row r="168" spans="1:43" x14ac:dyDescent="0.2">
      <c r="A168" s="77">
        <v>1166</v>
      </c>
      <c r="B168" s="111" t="s">
        <v>262</v>
      </c>
      <c r="C168" s="136">
        <v>500</v>
      </c>
      <c r="D168" s="86">
        <v>250</v>
      </c>
      <c r="E168" s="85">
        <v>750</v>
      </c>
      <c r="F168" s="84">
        <v>415</v>
      </c>
      <c r="G168" s="85">
        <v>250</v>
      </c>
      <c r="H168" s="84">
        <v>250</v>
      </c>
      <c r="I168" s="88">
        <v>250</v>
      </c>
      <c r="J168" s="84">
        <v>45</v>
      </c>
      <c r="K168" s="88">
        <v>1500</v>
      </c>
      <c r="L168" s="87">
        <v>200</v>
      </c>
      <c r="M168" s="88"/>
      <c r="N168" s="87">
        <v>1425</v>
      </c>
      <c r="O168" s="88">
        <v>1300</v>
      </c>
      <c r="P168" s="87">
        <v>250</v>
      </c>
      <c r="Q168" s="97">
        <v>250</v>
      </c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81">
        <f t="shared" si="40"/>
        <v>600</v>
      </c>
      <c r="AE168" s="81">
        <f t="shared" si="41"/>
        <v>300</v>
      </c>
      <c r="AF168" s="81">
        <f t="shared" si="42"/>
        <v>900</v>
      </c>
      <c r="AG168" s="81">
        <f t="shared" si="43"/>
        <v>498</v>
      </c>
      <c r="AH168" s="81">
        <f t="shared" si="44"/>
        <v>300</v>
      </c>
      <c r="AI168" s="81">
        <f t="shared" si="45"/>
        <v>300</v>
      </c>
      <c r="AJ168" s="81">
        <f t="shared" si="46"/>
        <v>300</v>
      </c>
      <c r="AK168" s="81">
        <f t="shared" si="47"/>
        <v>54</v>
      </c>
      <c r="AL168" s="81">
        <f t="shared" si="48"/>
        <v>1800</v>
      </c>
      <c r="AM168" s="81">
        <f t="shared" si="49"/>
        <v>240</v>
      </c>
      <c r="AN168" s="81">
        <f t="shared" si="50"/>
        <v>0</v>
      </c>
      <c r="AO168" s="81">
        <f t="shared" si="51"/>
        <v>1710</v>
      </c>
      <c r="AP168" s="81">
        <f t="shared" si="39"/>
        <v>603.18181818181813</v>
      </c>
      <c r="AQ168" s="100"/>
    </row>
    <row r="169" spans="1:43" x14ac:dyDescent="0.2">
      <c r="A169" s="77">
        <v>1167</v>
      </c>
      <c r="B169" s="111" t="s">
        <v>145</v>
      </c>
      <c r="C169" s="136">
        <v>250</v>
      </c>
      <c r="D169" s="86">
        <v>0</v>
      </c>
      <c r="E169" s="85">
        <v>0</v>
      </c>
      <c r="F169" s="84">
        <v>700</v>
      </c>
      <c r="G169" s="83">
        <v>0</v>
      </c>
      <c r="H169" s="86">
        <v>0</v>
      </c>
      <c r="I169" s="88">
        <v>0</v>
      </c>
      <c r="J169" s="86">
        <v>0</v>
      </c>
      <c r="K169" s="88">
        <v>0</v>
      </c>
      <c r="L169" s="87">
        <v>0</v>
      </c>
      <c r="M169" s="88">
        <v>0</v>
      </c>
      <c r="N169" s="87">
        <v>0</v>
      </c>
      <c r="O169" s="88">
        <v>0</v>
      </c>
      <c r="AD169" s="81">
        <f t="shared" si="40"/>
        <v>300</v>
      </c>
      <c r="AE169" s="81">
        <f t="shared" si="41"/>
        <v>0</v>
      </c>
      <c r="AF169" s="81">
        <f t="shared" si="42"/>
        <v>0</v>
      </c>
      <c r="AG169" s="81">
        <f t="shared" si="43"/>
        <v>840</v>
      </c>
      <c r="AH169" s="81">
        <f t="shared" si="44"/>
        <v>0</v>
      </c>
      <c r="AI169" s="81">
        <f t="shared" si="45"/>
        <v>0</v>
      </c>
      <c r="AJ169" s="81">
        <f t="shared" si="46"/>
        <v>0</v>
      </c>
      <c r="AK169" s="81">
        <f t="shared" si="47"/>
        <v>0</v>
      </c>
      <c r="AL169" s="81">
        <f t="shared" si="48"/>
        <v>0</v>
      </c>
      <c r="AM169" s="81">
        <f t="shared" si="49"/>
        <v>0</v>
      </c>
      <c r="AN169" s="81">
        <f t="shared" si="50"/>
        <v>0</v>
      </c>
      <c r="AO169" s="81">
        <f t="shared" si="51"/>
        <v>0</v>
      </c>
      <c r="AP169" s="81">
        <f t="shared" si="39"/>
        <v>58.333333333333336</v>
      </c>
      <c r="AQ169" s="100"/>
    </row>
    <row r="170" spans="1:43" x14ac:dyDescent="0.2">
      <c r="A170" s="77">
        <v>1168</v>
      </c>
      <c r="B170" s="111" t="s">
        <v>135</v>
      </c>
      <c r="C170" s="136">
        <v>750</v>
      </c>
      <c r="D170" s="86">
        <v>500</v>
      </c>
      <c r="E170" s="85"/>
      <c r="F170" s="84">
        <v>750</v>
      </c>
      <c r="G170" s="83">
        <v>1999</v>
      </c>
      <c r="H170" s="86">
        <v>0</v>
      </c>
      <c r="I170" s="88">
        <v>500</v>
      </c>
      <c r="J170" s="86">
        <v>2685</v>
      </c>
      <c r="K170" s="88">
        <v>1250</v>
      </c>
      <c r="L170" s="87">
        <v>1650</v>
      </c>
      <c r="M170" s="88">
        <v>1250</v>
      </c>
      <c r="N170" s="87">
        <v>1000</v>
      </c>
      <c r="O170" s="88">
        <v>1270</v>
      </c>
      <c r="P170" s="87">
        <v>300</v>
      </c>
      <c r="Q170" s="97">
        <v>250</v>
      </c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81">
        <f t="shared" si="40"/>
        <v>900</v>
      </c>
      <c r="AE170" s="81">
        <f t="shared" si="41"/>
        <v>600</v>
      </c>
      <c r="AF170" s="81">
        <f t="shared" si="42"/>
        <v>0</v>
      </c>
      <c r="AG170" s="81">
        <f t="shared" si="43"/>
        <v>900</v>
      </c>
      <c r="AH170" s="81">
        <f t="shared" si="44"/>
        <v>2398.8000000000002</v>
      </c>
      <c r="AI170" s="81">
        <f t="shared" si="45"/>
        <v>0</v>
      </c>
      <c r="AJ170" s="81">
        <f t="shared" si="46"/>
        <v>600</v>
      </c>
      <c r="AK170" s="81">
        <f t="shared" si="47"/>
        <v>3222</v>
      </c>
      <c r="AL170" s="81">
        <f t="shared" si="48"/>
        <v>1500</v>
      </c>
      <c r="AM170" s="81">
        <f t="shared" si="49"/>
        <v>1980</v>
      </c>
      <c r="AN170" s="81">
        <f t="shared" si="50"/>
        <v>1500</v>
      </c>
      <c r="AO170" s="81">
        <f t="shared" si="51"/>
        <v>1200</v>
      </c>
      <c r="AP170" s="81">
        <f t="shared" si="39"/>
        <v>1168.5454545454545</v>
      </c>
      <c r="AQ170" s="100"/>
    </row>
    <row r="171" spans="1:43" x14ac:dyDescent="0.2">
      <c r="A171" s="77">
        <v>1169</v>
      </c>
      <c r="B171" s="111" t="s">
        <v>136</v>
      </c>
      <c r="C171" s="136">
        <v>0</v>
      </c>
      <c r="D171" s="86">
        <v>0</v>
      </c>
      <c r="E171" s="85">
        <v>250</v>
      </c>
      <c r="F171" s="84">
        <v>0</v>
      </c>
      <c r="G171" s="83">
        <v>250</v>
      </c>
      <c r="H171" s="86">
        <v>0</v>
      </c>
      <c r="I171" s="88">
        <v>0</v>
      </c>
      <c r="J171" s="86">
        <v>506</v>
      </c>
      <c r="K171" s="88">
        <v>250</v>
      </c>
      <c r="L171" s="87">
        <v>0</v>
      </c>
      <c r="M171" s="88">
        <v>0</v>
      </c>
      <c r="N171" s="87">
        <v>0</v>
      </c>
      <c r="O171" s="88">
        <v>0</v>
      </c>
      <c r="P171" s="87"/>
      <c r="Q171" s="97">
        <v>250</v>
      </c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81">
        <f t="shared" si="40"/>
        <v>0</v>
      </c>
      <c r="AE171" s="81">
        <f t="shared" si="41"/>
        <v>0</v>
      </c>
      <c r="AF171" s="81">
        <f t="shared" si="42"/>
        <v>300</v>
      </c>
      <c r="AG171" s="81">
        <f t="shared" si="43"/>
        <v>0</v>
      </c>
      <c r="AH171" s="81">
        <f t="shared" si="44"/>
        <v>300</v>
      </c>
      <c r="AI171" s="81">
        <f t="shared" si="45"/>
        <v>0</v>
      </c>
      <c r="AJ171" s="81">
        <f t="shared" si="46"/>
        <v>0</v>
      </c>
      <c r="AK171" s="81">
        <f t="shared" si="47"/>
        <v>607.20000000000005</v>
      </c>
      <c r="AL171" s="81">
        <f t="shared" si="48"/>
        <v>300</v>
      </c>
      <c r="AM171" s="81">
        <f t="shared" si="49"/>
        <v>0</v>
      </c>
      <c r="AN171" s="81">
        <f t="shared" si="50"/>
        <v>0</v>
      </c>
      <c r="AO171" s="81">
        <f t="shared" si="51"/>
        <v>0</v>
      </c>
      <c r="AP171" s="81">
        <f t="shared" si="39"/>
        <v>104.66666666666667</v>
      </c>
      <c r="AQ171" s="100"/>
    </row>
    <row r="172" spans="1:43" x14ac:dyDescent="0.2">
      <c r="A172" s="77">
        <v>1170</v>
      </c>
      <c r="B172" s="111" t="s">
        <v>263</v>
      </c>
      <c r="C172" s="136">
        <v>0</v>
      </c>
      <c r="D172" s="86">
        <v>0</v>
      </c>
      <c r="E172" s="85">
        <v>0</v>
      </c>
      <c r="F172" s="84">
        <v>0</v>
      </c>
      <c r="G172" s="83">
        <v>0</v>
      </c>
      <c r="H172" s="86">
        <v>0</v>
      </c>
      <c r="I172" s="88">
        <v>0</v>
      </c>
      <c r="J172" s="86">
        <v>0</v>
      </c>
      <c r="K172" s="88">
        <v>0</v>
      </c>
      <c r="L172" s="87">
        <v>250</v>
      </c>
      <c r="M172" s="88">
        <v>0</v>
      </c>
      <c r="N172" s="87">
        <v>0</v>
      </c>
      <c r="O172" s="88">
        <v>0</v>
      </c>
      <c r="P172" s="87"/>
      <c r="Q172" s="97">
        <v>250</v>
      </c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81">
        <f t="shared" si="40"/>
        <v>0</v>
      </c>
      <c r="AE172" s="81">
        <f t="shared" si="41"/>
        <v>0</v>
      </c>
      <c r="AF172" s="81">
        <f t="shared" si="42"/>
        <v>0</v>
      </c>
      <c r="AG172" s="81">
        <f t="shared" si="43"/>
        <v>0</v>
      </c>
      <c r="AH172" s="81">
        <f t="shared" si="44"/>
        <v>0</v>
      </c>
      <c r="AI172" s="81">
        <f t="shared" si="45"/>
        <v>0</v>
      </c>
      <c r="AJ172" s="81">
        <f t="shared" si="46"/>
        <v>0</v>
      </c>
      <c r="AK172" s="81">
        <f t="shared" si="47"/>
        <v>0</v>
      </c>
      <c r="AL172" s="81">
        <f t="shared" si="48"/>
        <v>0</v>
      </c>
      <c r="AM172" s="81">
        <f t="shared" si="49"/>
        <v>300</v>
      </c>
      <c r="AN172" s="81">
        <f t="shared" si="50"/>
        <v>0</v>
      </c>
      <c r="AO172" s="81">
        <f t="shared" si="51"/>
        <v>0</v>
      </c>
      <c r="AP172" s="81">
        <f t="shared" si="39"/>
        <v>20.833333333333332</v>
      </c>
      <c r="AQ172" s="100"/>
    </row>
    <row r="173" spans="1:43" x14ac:dyDescent="0.2">
      <c r="A173" s="77">
        <v>1171</v>
      </c>
      <c r="B173" s="111" t="s">
        <v>137</v>
      </c>
      <c r="C173" s="136">
        <v>250</v>
      </c>
      <c r="D173" s="86">
        <v>500</v>
      </c>
      <c r="E173" s="85">
        <v>0</v>
      </c>
      <c r="F173" s="84">
        <v>1250</v>
      </c>
      <c r="G173" s="83">
        <v>750</v>
      </c>
      <c r="H173" s="86">
        <v>0</v>
      </c>
      <c r="I173" s="88">
        <v>500</v>
      </c>
      <c r="J173" s="86">
        <v>1480</v>
      </c>
      <c r="K173" s="88">
        <v>770</v>
      </c>
      <c r="L173" s="87">
        <v>1750</v>
      </c>
      <c r="M173" s="88">
        <v>1000</v>
      </c>
      <c r="N173" s="87">
        <v>500</v>
      </c>
      <c r="O173" s="88">
        <v>750</v>
      </c>
      <c r="P173" s="87">
        <v>640</v>
      </c>
      <c r="Q173" s="97">
        <v>500</v>
      </c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81">
        <f t="shared" si="40"/>
        <v>300</v>
      </c>
      <c r="AE173" s="81">
        <f t="shared" si="41"/>
        <v>600</v>
      </c>
      <c r="AF173" s="81">
        <f t="shared" si="42"/>
        <v>0</v>
      </c>
      <c r="AG173" s="81">
        <f t="shared" si="43"/>
        <v>1500</v>
      </c>
      <c r="AH173" s="81">
        <f t="shared" si="44"/>
        <v>900</v>
      </c>
      <c r="AI173" s="81">
        <f t="shared" si="45"/>
        <v>0</v>
      </c>
      <c r="AJ173" s="81">
        <f t="shared" si="46"/>
        <v>600</v>
      </c>
      <c r="AK173" s="81">
        <f t="shared" si="47"/>
        <v>1776</v>
      </c>
      <c r="AL173" s="81">
        <f t="shared" si="48"/>
        <v>924</v>
      </c>
      <c r="AM173" s="81">
        <f t="shared" si="49"/>
        <v>2100</v>
      </c>
      <c r="AN173" s="81">
        <f t="shared" si="50"/>
        <v>1200</v>
      </c>
      <c r="AO173" s="81">
        <f t="shared" si="51"/>
        <v>600</v>
      </c>
      <c r="AP173" s="81">
        <f t="shared" si="39"/>
        <v>770.83333333333337</v>
      </c>
      <c r="AQ173" s="100"/>
    </row>
    <row r="174" spans="1:43" x14ac:dyDescent="0.2">
      <c r="A174" s="77">
        <v>1172</v>
      </c>
      <c r="B174" s="111" t="s">
        <v>138</v>
      </c>
      <c r="C174" s="136">
        <v>0</v>
      </c>
      <c r="D174" s="86">
        <v>500</v>
      </c>
      <c r="E174" s="85">
        <v>0</v>
      </c>
      <c r="F174" s="84">
        <v>250</v>
      </c>
      <c r="G174" s="85">
        <v>250</v>
      </c>
      <c r="H174" s="84">
        <v>0</v>
      </c>
      <c r="I174" s="88">
        <v>0</v>
      </c>
      <c r="J174" s="84">
        <v>0</v>
      </c>
      <c r="K174" s="88">
        <v>0</v>
      </c>
      <c r="L174" s="87">
        <v>0</v>
      </c>
      <c r="M174" s="88">
        <v>0</v>
      </c>
      <c r="N174" s="87">
        <v>915</v>
      </c>
      <c r="O174" s="88">
        <v>0</v>
      </c>
      <c r="P174" s="87">
        <v>335</v>
      </c>
      <c r="Q174" s="97">
        <v>250</v>
      </c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81">
        <f t="shared" si="40"/>
        <v>0</v>
      </c>
      <c r="AE174" s="81">
        <f t="shared" si="41"/>
        <v>600</v>
      </c>
      <c r="AF174" s="81">
        <f t="shared" si="42"/>
        <v>0</v>
      </c>
      <c r="AG174" s="81">
        <f t="shared" si="43"/>
        <v>300</v>
      </c>
      <c r="AH174" s="81">
        <f t="shared" si="44"/>
        <v>300</v>
      </c>
      <c r="AI174" s="81">
        <f t="shared" si="45"/>
        <v>0</v>
      </c>
      <c r="AJ174" s="81">
        <f t="shared" si="46"/>
        <v>0</v>
      </c>
      <c r="AK174" s="81">
        <f t="shared" si="47"/>
        <v>0</v>
      </c>
      <c r="AL174" s="81">
        <f t="shared" si="48"/>
        <v>0</v>
      </c>
      <c r="AM174" s="81">
        <f t="shared" si="49"/>
        <v>0</v>
      </c>
      <c r="AN174" s="81">
        <f t="shared" si="50"/>
        <v>0</v>
      </c>
      <c r="AO174" s="81">
        <f t="shared" si="51"/>
        <v>1098</v>
      </c>
      <c r="AP174" s="81">
        <f t="shared" si="39"/>
        <v>159.58333333333334</v>
      </c>
      <c r="AQ174" s="100"/>
    </row>
    <row r="175" spans="1:43" x14ac:dyDescent="0.2">
      <c r="A175" s="77">
        <v>1173</v>
      </c>
      <c r="B175" s="111" t="s">
        <v>140</v>
      </c>
      <c r="C175" s="136">
        <v>500</v>
      </c>
      <c r="D175" s="86">
        <v>500</v>
      </c>
      <c r="E175" s="85">
        <v>0</v>
      </c>
      <c r="F175" s="84">
        <v>2500</v>
      </c>
      <c r="G175" s="85">
        <v>0</v>
      </c>
      <c r="H175" s="84">
        <v>1000</v>
      </c>
      <c r="I175" s="88">
        <v>500</v>
      </c>
      <c r="J175" s="84">
        <v>500</v>
      </c>
      <c r="K175" s="88">
        <v>0</v>
      </c>
      <c r="L175" s="87">
        <v>0</v>
      </c>
      <c r="M175" s="88">
        <v>0</v>
      </c>
      <c r="N175" s="87">
        <v>114</v>
      </c>
      <c r="O175" s="88">
        <v>0</v>
      </c>
      <c r="P175" s="87"/>
      <c r="Q175" s="97">
        <v>300</v>
      </c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81">
        <f t="shared" si="40"/>
        <v>600</v>
      </c>
      <c r="AE175" s="81">
        <f t="shared" si="41"/>
        <v>600</v>
      </c>
      <c r="AF175" s="81">
        <f t="shared" si="42"/>
        <v>0</v>
      </c>
      <c r="AG175" s="81">
        <f t="shared" si="43"/>
        <v>3000</v>
      </c>
      <c r="AH175" s="81">
        <f t="shared" si="44"/>
        <v>0</v>
      </c>
      <c r="AI175" s="81">
        <f t="shared" si="45"/>
        <v>1200</v>
      </c>
      <c r="AJ175" s="81">
        <f t="shared" si="46"/>
        <v>600</v>
      </c>
      <c r="AK175" s="81">
        <f t="shared" si="47"/>
        <v>600</v>
      </c>
      <c r="AL175" s="81">
        <f t="shared" si="48"/>
        <v>0</v>
      </c>
      <c r="AM175" s="81">
        <f t="shared" si="49"/>
        <v>0</v>
      </c>
      <c r="AN175" s="81">
        <f t="shared" si="50"/>
        <v>0</v>
      </c>
      <c r="AO175" s="81">
        <f t="shared" si="51"/>
        <v>136.80000000000001</v>
      </c>
      <c r="AP175" s="81">
        <f t="shared" si="39"/>
        <v>426.16666666666669</v>
      </c>
      <c r="AQ175" s="100"/>
    </row>
    <row r="176" spans="1:43" x14ac:dyDescent="0.2">
      <c r="A176" s="77">
        <v>1174</v>
      </c>
      <c r="B176" s="111" t="s">
        <v>141</v>
      </c>
      <c r="C176" s="136">
        <v>500</v>
      </c>
      <c r="D176" s="86">
        <v>500</v>
      </c>
      <c r="E176" s="85">
        <v>500</v>
      </c>
      <c r="F176" s="84"/>
      <c r="G176" s="85">
        <v>0</v>
      </c>
      <c r="H176" s="84">
        <v>0</v>
      </c>
      <c r="I176" s="88">
        <v>0</v>
      </c>
      <c r="J176" s="84">
        <v>0</v>
      </c>
      <c r="K176" s="88">
        <v>0</v>
      </c>
      <c r="L176" s="87">
        <v>0</v>
      </c>
      <c r="M176" s="88">
        <v>0</v>
      </c>
      <c r="N176" s="87">
        <v>500</v>
      </c>
      <c r="O176" s="88">
        <v>128</v>
      </c>
      <c r="P176" s="87"/>
      <c r="Q176" s="97">
        <v>100</v>
      </c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81">
        <f t="shared" si="40"/>
        <v>600</v>
      </c>
      <c r="AE176" s="81">
        <f t="shared" si="41"/>
        <v>600</v>
      </c>
      <c r="AF176" s="81">
        <f t="shared" si="42"/>
        <v>600</v>
      </c>
      <c r="AG176" s="81">
        <f t="shared" si="43"/>
        <v>0</v>
      </c>
      <c r="AH176" s="81">
        <f t="shared" si="44"/>
        <v>0</v>
      </c>
      <c r="AI176" s="81">
        <f t="shared" si="45"/>
        <v>0</v>
      </c>
      <c r="AJ176" s="81">
        <f t="shared" si="46"/>
        <v>0</v>
      </c>
      <c r="AK176" s="81">
        <f t="shared" si="47"/>
        <v>0</v>
      </c>
      <c r="AL176" s="81">
        <f t="shared" si="48"/>
        <v>0</v>
      </c>
      <c r="AM176" s="81">
        <f t="shared" si="49"/>
        <v>0</v>
      </c>
      <c r="AN176" s="81">
        <f t="shared" si="50"/>
        <v>0</v>
      </c>
      <c r="AO176" s="81">
        <f t="shared" si="51"/>
        <v>600</v>
      </c>
      <c r="AP176" s="81">
        <f t="shared" si="39"/>
        <v>148</v>
      </c>
      <c r="AQ176" s="100"/>
    </row>
    <row r="177" spans="1:43" x14ac:dyDescent="0.2">
      <c r="A177" s="77">
        <v>1175</v>
      </c>
      <c r="B177" s="111" t="s">
        <v>139</v>
      </c>
      <c r="C177" s="136">
        <v>2000</v>
      </c>
      <c r="D177" s="86">
        <v>1000</v>
      </c>
      <c r="E177" s="85"/>
      <c r="F177" s="84"/>
      <c r="G177" s="85"/>
      <c r="H177" s="84">
        <v>3000</v>
      </c>
      <c r="I177" s="88"/>
      <c r="J177" s="84">
        <v>5000</v>
      </c>
      <c r="K177" s="88">
        <v>0</v>
      </c>
      <c r="L177" s="87">
        <v>0</v>
      </c>
      <c r="M177" s="88">
        <v>9000</v>
      </c>
      <c r="N177" s="87">
        <v>0</v>
      </c>
      <c r="O177" s="88">
        <v>0</v>
      </c>
      <c r="P177" s="8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81">
        <f t="shared" si="40"/>
        <v>2400</v>
      </c>
      <c r="AE177" s="81">
        <f t="shared" si="41"/>
        <v>1200</v>
      </c>
      <c r="AF177" s="81">
        <f t="shared" si="42"/>
        <v>0</v>
      </c>
      <c r="AG177" s="81">
        <f t="shared" si="43"/>
        <v>0</v>
      </c>
      <c r="AH177" s="81">
        <f t="shared" si="44"/>
        <v>0</v>
      </c>
      <c r="AI177" s="81">
        <f t="shared" si="45"/>
        <v>3600</v>
      </c>
      <c r="AJ177" s="81">
        <f t="shared" si="46"/>
        <v>0</v>
      </c>
      <c r="AK177" s="81">
        <f t="shared" si="47"/>
        <v>6000</v>
      </c>
      <c r="AL177" s="81">
        <f t="shared" si="48"/>
        <v>0</v>
      </c>
      <c r="AM177" s="81">
        <f t="shared" si="49"/>
        <v>0</v>
      </c>
      <c r="AN177" s="81">
        <f t="shared" si="50"/>
        <v>10800</v>
      </c>
      <c r="AO177" s="81">
        <f t="shared" si="51"/>
        <v>0</v>
      </c>
      <c r="AP177" s="81">
        <f t="shared" si="39"/>
        <v>2250</v>
      </c>
      <c r="AQ177" s="100"/>
    </row>
    <row r="178" spans="1:43" x14ac:dyDescent="0.2">
      <c r="A178" s="77">
        <v>1176</v>
      </c>
      <c r="B178" s="111" t="s">
        <v>147</v>
      </c>
      <c r="C178" s="136">
        <v>2000</v>
      </c>
      <c r="D178" s="86">
        <v>4000</v>
      </c>
      <c r="E178" s="85">
        <v>0</v>
      </c>
      <c r="F178" s="84">
        <v>0</v>
      </c>
      <c r="G178" s="85">
        <v>0</v>
      </c>
      <c r="H178" s="84">
        <v>7500</v>
      </c>
      <c r="I178" s="88"/>
      <c r="J178" s="84">
        <v>2800</v>
      </c>
      <c r="K178" s="88">
        <v>0</v>
      </c>
      <c r="L178" s="87">
        <v>0</v>
      </c>
      <c r="M178" s="88">
        <v>10000</v>
      </c>
      <c r="N178" s="87">
        <v>2000</v>
      </c>
      <c r="O178" s="88">
        <v>0</v>
      </c>
      <c r="P178" s="8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81">
        <f t="shared" si="40"/>
        <v>2400</v>
      </c>
      <c r="AE178" s="81">
        <f t="shared" si="41"/>
        <v>4800</v>
      </c>
      <c r="AF178" s="81">
        <f t="shared" si="42"/>
        <v>0</v>
      </c>
      <c r="AG178" s="81">
        <f t="shared" si="43"/>
        <v>0</v>
      </c>
      <c r="AH178" s="81">
        <f t="shared" si="44"/>
        <v>0</v>
      </c>
      <c r="AI178" s="81">
        <f t="shared" si="45"/>
        <v>9000</v>
      </c>
      <c r="AJ178" s="81">
        <f t="shared" si="46"/>
        <v>0</v>
      </c>
      <c r="AK178" s="81">
        <f t="shared" si="47"/>
        <v>3360</v>
      </c>
      <c r="AL178" s="81">
        <f t="shared" si="48"/>
        <v>0</v>
      </c>
      <c r="AM178" s="81">
        <f t="shared" si="49"/>
        <v>0</v>
      </c>
      <c r="AN178" s="81">
        <f t="shared" si="50"/>
        <v>12000</v>
      </c>
      <c r="AO178" s="81">
        <f t="shared" si="51"/>
        <v>2400</v>
      </c>
      <c r="AP178" s="81">
        <f t="shared" si="39"/>
        <v>2390.909090909091</v>
      </c>
      <c r="AQ178" s="100"/>
    </row>
    <row r="179" spans="1:43" x14ac:dyDescent="0.2">
      <c r="A179" s="77">
        <v>1177</v>
      </c>
      <c r="B179" s="111" t="s">
        <v>144</v>
      </c>
      <c r="C179" s="136">
        <v>0</v>
      </c>
      <c r="D179" s="86">
        <v>0</v>
      </c>
      <c r="E179" s="85">
        <v>0</v>
      </c>
      <c r="F179" s="84">
        <v>0</v>
      </c>
      <c r="G179" s="85">
        <v>500</v>
      </c>
      <c r="H179" s="84">
        <v>1415</v>
      </c>
      <c r="I179" s="88">
        <v>1085</v>
      </c>
      <c r="J179" s="84">
        <v>1000</v>
      </c>
      <c r="K179" s="88">
        <v>0</v>
      </c>
      <c r="L179" s="87">
        <v>3000</v>
      </c>
      <c r="M179" s="88">
        <v>1690</v>
      </c>
      <c r="N179" s="87">
        <v>0</v>
      </c>
      <c r="O179" s="88">
        <v>0</v>
      </c>
      <c r="P179" s="87"/>
      <c r="Q179" s="97">
        <v>900</v>
      </c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81">
        <f t="shared" si="40"/>
        <v>0</v>
      </c>
      <c r="AE179" s="81">
        <f t="shared" si="41"/>
        <v>0</v>
      </c>
      <c r="AF179" s="81">
        <f t="shared" si="42"/>
        <v>0</v>
      </c>
      <c r="AG179" s="81">
        <f t="shared" si="43"/>
        <v>0</v>
      </c>
      <c r="AH179" s="81">
        <f t="shared" si="44"/>
        <v>600</v>
      </c>
      <c r="AI179" s="81">
        <f t="shared" si="45"/>
        <v>1698</v>
      </c>
      <c r="AJ179" s="81">
        <f t="shared" si="46"/>
        <v>1302</v>
      </c>
      <c r="AK179" s="81">
        <f t="shared" si="47"/>
        <v>1200</v>
      </c>
      <c r="AL179" s="81">
        <f t="shared" si="48"/>
        <v>0</v>
      </c>
      <c r="AM179" s="81">
        <f t="shared" si="49"/>
        <v>3600</v>
      </c>
      <c r="AN179" s="81">
        <f t="shared" si="50"/>
        <v>2028</v>
      </c>
      <c r="AO179" s="81">
        <f t="shared" si="51"/>
        <v>0</v>
      </c>
      <c r="AP179" s="81">
        <f t="shared" si="39"/>
        <v>724.16666666666663</v>
      </c>
      <c r="AQ179" s="100"/>
    </row>
    <row r="180" spans="1:43" x14ac:dyDescent="0.2">
      <c r="A180" s="77">
        <v>1178</v>
      </c>
      <c r="B180" s="111" t="s">
        <v>268</v>
      </c>
      <c r="C180" s="136">
        <v>0</v>
      </c>
      <c r="D180" s="86">
        <v>0</v>
      </c>
      <c r="E180" s="85">
        <v>0</v>
      </c>
      <c r="F180" s="84">
        <v>0</v>
      </c>
      <c r="G180" s="85">
        <v>0</v>
      </c>
      <c r="H180" s="84">
        <v>0</v>
      </c>
      <c r="I180" s="88">
        <v>0</v>
      </c>
      <c r="J180" s="84">
        <v>0</v>
      </c>
      <c r="K180" s="88">
        <v>0</v>
      </c>
      <c r="L180" s="87">
        <v>0</v>
      </c>
      <c r="M180" s="88">
        <v>0</v>
      </c>
      <c r="N180" s="87">
        <v>0</v>
      </c>
      <c r="O180" s="88">
        <v>0</v>
      </c>
      <c r="P180" s="87"/>
      <c r="Q180" s="97">
        <v>0</v>
      </c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81">
        <f t="shared" si="40"/>
        <v>0</v>
      </c>
      <c r="AE180" s="81">
        <f t="shared" si="41"/>
        <v>0</v>
      </c>
      <c r="AF180" s="81">
        <f t="shared" si="42"/>
        <v>0</v>
      </c>
      <c r="AG180" s="81">
        <f t="shared" si="43"/>
        <v>0</v>
      </c>
      <c r="AH180" s="81">
        <f t="shared" si="44"/>
        <v>0</v>
      </c>
      <c r="AI180" s="81">
        <f t="shared" si="45"/>
        <v>0</v>
      </c>
      <c r="AJ180" s="81">
        <f t="shared" si="46"/>
        <v>0</v>
      </c>
      <c r="AK180" s="81">
        <f t="shared" si="47"/>
        <v>0</v>
      </c>
      <c r="AL180" s="81">
        <f t="shared" si="48"/>
        <v>0</v>
      </c>
      <c r="AM180" s="81">
        <f t="shared" si="49"/>
        <v>0</v>
      </c>
      <c r="AN180" s="81">
        <f t="shared" si="50"/>
        <v>0</v>
      </c>
      <c r="AO180" s="81">
        <f t="shared" si="51"/>
        <v>0</v>
      </c>
      <c r="AP180" s="81">
        <f t="shared" si="39"/>
        <v>0</v>
      </c>
      <c r="AQ180" s="100"/>
    </row>
    <row r="181" spans="1:43" x14ac:dyDescent="0.2">
      <c r="A181" s="77">
        <v>1179</v>
      </c>
      <c r="B181" s="111" t="s">
        <v>142</v>
      </c>
      <c r="C181" s="136">
        <v>6</v>
      </c>
      <c r="D181" s="86">
        <v>5</v>
      </c>
      <c r="E181" s="85">
        <v>3</v>
      </c>
      <c r="F181" s="84">
        <v>3</v>
      </c>
      <c r="G181" s="85">
        <v>7</v>
      </c>
      <c r="H181" s="84">
        <v>3</v>
      </c>
      <c r="I181" s="88">
        <v>5</v>
      </c>
      <c r="J181" s="84">
        <v>0</v>
      </c>
      <c r="K181" s="88">
        <v>10</v>
      </c>
      <c r="L181" s="87">
        <v>6</v>
      </c>
      <c r="M181" s="88">
        <v>7</v>
      </c>
      <c r="N181" s="87">
        <v>10</v>
      </c>
      <c r="O181" s="88">
        <v>5</v>
      </c>
      <c r="P181" s="87">
        <v>9</v>
      </c>
      <c r="Q181" s="97">
        <v>6</v>
      </c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81">
        <f t="shared" si="40"/>
        <v>7.2</v>
      </c>
      <c r="AE181" s="81">
        <f t="shared" si="41"/>
        <v>6</v>
      </c>
      <c r="AF181" s="81">
        <f t="shared" si="42"/>
        <v>3.6</v>
      </c>
      <c r="AG181" s="81">
        <f t="shared" si="43"/>
        <v>3.6</v>
      </c>
      <c r="AH181" s="81">
        <f t="shared" si="44"/>
        <v>8.4</v>
      </c>
      <c r="AI181" s="81">
        <f t="shared" si="45"/>
        <v>3.6</v>
      </c>
      <c r="AJ181" s="81">
        <f t="shared" si="46"/>
        <v>6</v>
      </c>
      <c r="AK181" s="81">
        <f t="shared" si="47"/>
        <v>0</v>
      </c>
      <c r="AL181" s="81">
        <f t="shared" si="48"/>
        <v>12</v>
      </c>
      <c r="AM181" s="81">
        <f t="shared" si="49"/>
        <v>7.2</v>
      </c>
      <c r="AN181" s="81">
        <f t="shared" si="50"/>
        <v>8.4</v>
      </c>
      <c r="AO181" s="81">
        <f t="shared" si="51"/>
        <v>12</v>
      </c>
      <c r="AP181" s="81">
        <f t="shared" si="39"/>
        <v>5.333333333333333</v>
      </c>
      <c r="AQ181" s="100"/>
    </row>
    <row r="182" spans="1:43" x14ac:dyDescent="0.2">
      <c r="B182" s="100" t="s">
        <v>151</v>
      </c>
      <c r="C182" s="137">
        <v>0</v>
      </c>
      <c r="D182" s="86">
        <v>0</v>
      </c>
      <c r="E182" s="85">
        <v>0</v>
      </c>
      <c r="F182" s="84">
        <v>0</v>
      </c>
      <c r="G182" s="85">
        <v>1</v>
      </c>
      <c r="H182" s="84">
        <v>1</v>
      </c>
      <c r="I182" s="88">
        <v>2</v>
      </c>
      <c r="J182" s="84">
        <v>0</v>
      </c>
      <c r="K182" s="88">
        <v>2</v>
      </c>
      <c r="L182" s="87">
        <v>0</v>
      </c>
      <c r="M182" s="88">
        <v>0</v>
      </c>
      <c r="N182" s="87">
        <v>0</v>
      </c>
      <c r="O182" s="88">
        <v>0</v>
      </c>
      <c r="AD182" s="81">
        <f t="shared" si="40"/>
        <v>0</v>
      </c>
      <c r="AE182" s="81">
        <f t="shared" si="41"/>
        <v>0</v>
      </c>
      <c r="AF182" s="81">
        <f t="shared" si="42"/>
        <v>0</v>
      </c>
      <c r="AG182" s="81">
        <f t="shared" si="43"/>
        <v>0</v>
      </c>
      <c r="AH182" s="81">
        <f t="shared" si="44"/>
        <v>1.2</v>
      </c>
      <c r="AI182" s="81">
        <f t="shared" si="45"/>
        <v>1.2</v>
      </c>
      <c r="AJ182" s="81">
        <f t="shared" si="46"/>
        <v>2.4</v>
      </c>
      <c r="AK182" s="81">
        <f t="shared" si="47"/>
        <v>0</v>
      </c>
      <c r="AL182" s="81">
        <f t="shared" si="48"/>
        <v>2.4</v>
      </c>
      <c r="AM182" s="81">
        <f t="shared" si="49"/>
        <v>0</v>
      </c>
      <c r="AN182" s="81">
        <f t="shared" si="50"/>
        <v>0</v>
      </c>
      <c r="AO182" s="81">
        <f t="shared" si="51"/>
        <v>0</v>
      </c>
      <c r="AP182" s="81">
        <f t="shared" si="39"/>
        <v>0.5</v>
      </c>
      <c r="AQ182" s="100"/>
    </row>
    <row r="183" spans="1:43" x14ac:dyDescent="0.2">
      <c r="B183" s="100" t="s">
        <v>152</v>
      </c>
      <c r="C183" s="136">
        <v>0</v>
      </c>
      <c r="D183" s="86">
        <v>0</v>
      </c>
      <c r="E183" s="85">
        <v>0</v>
      </c>
      <c r="F183" s="84">
        <v>0</v>
      </c>
      <c r="G183" s="83">
        <v>0</v>
      </c>
      <c r="H183" s="86">
        <v>0</v>
      </c>
      <c r="I183" s="88">
        <v>1</v>
      </c>
      <c r="J183" s="86">
        <v>0</v>
      </c>
      <c r="K183" s="88">
        <v>2</v>
      </c>
      <c r="L183" s="87">
        <v>0</v>
      </c>
      <c r="M183" s="88">
        <v>0</v>
      </c>
      <c r="N183" s="87">
        <v>0</v>
      </c>
      <c r="O183" s="88">
        <v>0</v>
      </c>
      <c r="AD183" s="81">
        <f t="shared" si="40"/>
        <v>0</v>
      </c>
      <c r="AE183" s="81">
        <f t="shared" si="41"/>
        <v>0</v>
      </c>
      <c r="AF183" s="81">
        <f t="shared" si="42"/>
        <v>0</v>
      </c>
      <c r="AG183" s="81">
        <f t="shared" si="43"/>
        <v>0</v>
      </c>
      <c r="AH183" s="81">
        <f t="shared" si="44"/>
        <v>0</v>
      </c>
      <c r="AI183" s="81">
        <f t="shared" si="45"/>
        <v>0</v>
      </c>
      <c r="AJ183" s="81">
        <f t="shared" si="46"/>
        <v>1.2</v>
      </c>
      <c r="AK183" s="81">
        <f t="shared" si="47"/>
        <v>0</v>
      </c>
      <c r="AL183" s="81">
        <f t="shared" si="48"/>
        <v>2.4</v>
      </c>
      <c r="AM183" s="81">
        <f t="shared" si="49"/>
        <v>0</v>
      </c>
      <c r="AN183" s="81">
        <f t="shared" si="50"/>
        <v>0</v>
      </c>
      <c r="AO183" s="81">
        <f t="shared" si="51"/>
        <v>0</v>
      </c>
      <c r="AP183" s="81">
        <f t="shared" si="39"/>
        <v>0.25</v>
      </c>
      <c r="AQ183" s="100"/>
    </row>
    <row r="184" spans="1:43" x14ac:dyDescent="0.2">
      <c r="B184" s="100" t="s">
        <v>153</v>
      </c>
      <c r="C184" s="136">
        <v>0</v>
      </c>
      <c r="D184" s="86">
        <v>0</v>
      </c>
      <c r="E184" s="85">
        <v>2</v>
      </c>
      <c r="F184" s="84">
        <v>0</v>
      </c>
      <c r="G184" s="83">
        <v>0</v>
      </c>
      <c r="H184" s="86">
        <v>0</v>
      </c>
      <c r="I184" s="88">
        <v>0</v>
      </c>
      <c r="J184" s="86">
        <v>0</v>
      </c>
      <c r="K184" s="88">
        <v>2</v>
      </c>
      <c r="L184" s="87">
        <v>0</v>
      </c>
      <c r="M184" s="88">
        <v>0</v>
      </c>
      <c r="N184" s="87">
        <v>0</v>
      </c>
      <c r="O184" s="88">
        <v>0</v>
      </c>
      <c r="AD184" s="81">
        <f t="shared" si="40"/>
        <v>0</v>
      </c>
      <c r="AE184" s="81">
        <f t="shared" si="41"/>
        <v>0</v>
      </c>
      <c r="AF184" s="81">
        <f t="shared" si="42"/>
        <v>2.4</v>
      </c>
      <c r="AG184" s="81">
        <f t="shared" si="43"/>
        <v>0</v>
      </c>
      <c r="AH184" s="81">
        <f t="shared" si="44"/>
        <v>0</v>
      </c>
      <c r="AI184" s="81">
        <f t="shared" si="45"/>
        <v>0</v>
      </c>
      <c r="AJ184" s="81">
        <f t="shared" si="46"/>
        <v>0</v>
      </c>
      <c r="AK184" s="81">
        <f t="shared" si="47"/>
        <v>0</v>
      </c>
      <c r="AL184" s="81">
        <f t="shared" si="48"/>
        <v>2.4</v>
      </c>
      <c r="AM184" s="81">
        <f t="shared" si="49"/>
        <v>0</v>
      </c>
      <c r="AN184" s="81">
        <f t="shared" si="50"/>
        <v>0</v>
      </c>
      <c r="AO184" s="81">
        <f t="shared" si="51"/>
        <v>0</v>
      </c>
      <c r="AP184" s="81">
        <f t="shared" si="39"/>
        <v>0.33333333333333331</v>
      </c>
      <c r="AQ184" s="100"/>
    </row>
    <row r="185" spans="1:43" x14ac:dyDescent="0.2">
      <c r="B185" s="100" t="s">
        <v>164</v>
      </c>
      <c r="C185" s="136">
        <v>0</v>
      </c>
      <c r="D185" s="86">
        <v>0</v>
      </c>
      <c r="E185" s="85">
        <v>0</v>
      </c>
      <c r="F185" s="84">
        <v>0</v>
      </c>
      <c r="G185" s="83">
        <v>0</v>
      </c>
      <c r="H185" s="86">
        <v>0</v>
      </c>
      <c r="I185" s="88">
        <v>0</v>
      </c>
      <c r="J185" s="86">
        <v>0</v>
      </c>
      <c r="K185" s="88">
        <v>2</v>
      </c>
      <c r="L185" s="87">
        <v>0</v>
      </c>
      <c r="M185" s="88">
        <v>0</v>
      </c>
      <c r="N185" s="87">
        <v>0</v>
      </c>
      <c r="O185" s="88">
        <v>0</v>
      </c>
      <c r="AD185" s="81">
        <f t="shared" si="40"/>
        <v>0</v>
      </c>
      <c r="AE185" s="81">
        <f t="shared" si="41"/>
        <v>0</v>
      </c>
      <c r="AF185" s="81">
        <f t="shared" si="42"/>
        <v>0</v>
      </c>
      <c r="AG185" s="81">
        <f t="shared" si="43"/>
        <v>0</v>
      </c>
      <c r="AH185" s="81">
        <f t="shared" si="44"/>
        <v>0</v>
      </c>
      <c r="AI185" s="81">
        <f t="shared" si="45"/>
        <v>0</v>
      </c>
      <c r="AJ185" s="81">
        <f t="shared" si="46"/>
        <v>0</v>
      </c>
      <c r="AK185" s="81">
        <f t="shared" si="47"/>
        <v>0</v>
      </c>
      <c r="AL185" s="81">
        <f t="shared" si="48"/>
        <v>2.4</v>
      </c>
      <c r="AM185" s="81">
        <f t="shared" si="49"/>
        <v>0</v>
      </c>
      <c r="AN185" s="81">
        <f t="shared" si="50"/>
        <v>0</v>
      </c>
      <c r="AO185" s="81">
        <f t="shared" si="51"/>
        <v>0</v>
      </c>
      <c r="AP185" s="81">
        <f t="shared" si="39"/>
        <v>0.16666666666666666</v>
      </c>
      <c r="AQ185" s="100"/>
    </row>
    <row r="186" spans="1:43" x14ac:dyDescent="0.2">
      <c r="B186" s="100" t="s">
        <v>154</v>
      </c>
      <c r="C186" s="136">
        <v>0</v>
      </c>
      <c r="D186" s="86">
        <v>0</v>
      </c>
      <c r="E186" s="85">
        <v>1</v>
      </c>
      <c r="F186" s="84">
        <v>0</v>
      </c>
      <c r="G186" s="83">
        <v>1</v>
      </c>
      <c r="H186" s="86">
        <v>0</v>
      </c>
      <c r="I186" s="88">
        <v>0</v>
      </c>
      <c r="J186" s="86">
        <v>0</v>
      </c>
      <c r="K186" s="88">
        <v>4</v>
      </c>
      <c r="L186" s="87">
        <v>0</v>
      </c>
      <c r="M186" s="88">
        <v>0</v>
      </c>
      <c r="N186" s="87">
        <v>0</v>
      </c>
      <c r="O186" s="88">
        <v>0</v>
      </c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81">
        <f t="shared" si="40"/>
        <v>0</v>
      </c>
      <c r="AE186" s="81">
        <f t="shared" si="41"/>
        <v>0</v>
      </c>
      <c r="AF186" s="81">
        <f t="shared" si="42"/>
        <v>1.2</v>
      </c>
      <c r="AG186" s="81">
        <f t="shared" si="43"/>
        <v>0</v>
      </c>
      <c r="AH186" s="81">
        <f t="shared" si="44"/>
        <v>1.2</v>
      </c>
      <c r="AI186" s="81">
        <f t="shared" si="45"/>
        <v>0</v>
      </c>
      <c r="AJ186" s="81">
        <f t="shared" si="46"/>
        <v>0</v>
      </c>
      <c r="AK186" s="81">
        <f t="shared" si="47"/>
        <v>0</v>
      </c>
      <c r="AL186" s="81">
        <f t="shared" si="48"/>
        <v>4.8</v>
      </c>
      <c r="AM186" s="81">
        <f t="shared" si="49"/>
        <v>0</v>
      </c>
      <c r="AN186" s="81">
        <f t="shared" si="50"/>
        <v>0</v>
      </c>
      <c r="AO186" s="81">
        <f t="shared" si="51"/>
        <v>0</v>
      </c>
      <c r="AP186" s="81">
        <f t="shared" si="39"/>
        <v>0.5</v>
      </c>
      <c r="AQ186" s="100"/>
    </row>
    <row r="187" spans="1:43" x14ac:dyDescent="0.2">
      <c r="B187" s="100" t="s">
        <v>155</v>
      </c>
      <c r="C187" s="136">
        <v>0</v>
      </c>
      <c r="D187" s="86">
        <v>0</v>
      </c>
      <c r="E187" s="85">
        <v>1</v>
      </c>
      <c r="F187" s="84">
        <v>0</v>
      </c>
      <c r="G187" s="83">
        <v>0</v>
      </c>
      <c r="H187" s="86">
        <v>0</v>
      </c>
      <c r="I187" s="88">
        <v>0</v>
      </c>
      <c r="J187" s="86">
        <v>0</v>
      </c>
      <c r="K187" s="88">
        <v>2</v>
      </c>
      <c r="L187" s="87">
        <v>0</v>
      </c>
      <c r="M187" s="88">
        <v>0</v>
      </c>
      <c r="N187" s="87">
        <v>0</v>
      </c>
      <c r="O187" s="88">
        <v>0</v>
      </c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81">
        <f t="shared" si="40"/>
        <v>0</v>
      </c>
      <c r="AE187" s="81">
        <f t="shared" si="41"/>
        <v>0</v>
      </c>
      <c r="AF187" s="81">
        <f t="shared" si="42"/>
        <v>1.2</v>
      </c>
      <c r="AG187" s="81">
        <f t="shared" si="43"/>
        <v>0</v>
      </c>
      <c r="AH187" s="81">
        <f t="shared" si="44"/>
        <v>0</v>
      </c>
      <c r="AI187" s="81">
        <f t="shared" si="45"/>
        <v>0</v>
      </c>
      <c r="AJ187" s="81">
        <f t="shared" si="46"/>
        <v>0</v>
      </c>
      <c r="AK187" s="81">
        <f t="shared" si="47"/>
        <v>0</v>
      </c>
      <c r="AL187" s="81">
        <f t="shared" si="48"/>
        <v>2.4</v>
      </c>
      <c r="AM187" s="81">
        <f t="shared" si="49"/>
        <v>0</v>
      </c>
      <c r="AN187" s="81">
        <f t="shared" si="50"/>
        <v>0</v>
      </c>
      <c r="AO187" s="81">
        <f t="shared" si="51"/>
        <v>0</v>
      </c>
      <c r="AP187" s="81">
        <f t="shared" si="39"/>
        <v>0.25</v>
      </c>
      <c r="AQ187" s="100"/>
    </row>
    <row r="188" spans="1:43" x14ac:dyDescent="0.2">
      <c r="B188" s="100" t="s">
        <v>160</v>
      </c>
      <c r="C188" s="136">
        <v>0</v>
      </c>
      <c r="D188" s="86">
        <v>0</v>
      </c>
      <c r="E188" s="85">
        <v>0</v>
      </c>
      <c r="F188" s="84">
        <v>0</v>
      </c>
      <c r="G188" s="83">
        <v>0</v>
      </c>
      <c r="H188" s="86">
        <v>0</v>
      </c>
      <c r="I188" s="88">
        <v>1</v>
      </c>
      <c r="J188" s="86">
        <v>0</v>
      </c>
      <c r="K188" s="88">
        <v>0</v>
      </c>
      <c r="L188" s="87">
        <v>0</v>
      </c>
      <c r="M188" s="88">
        <v>0</v>
      </c>
      <c r="N188" s="87">
        <v>0</v>
      </c>
      <c r="O188" s="88">
        <v>0</v>
      </c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81">
        <f t="shared" si="40"/>
        <v>0</v>
      </c>
      <c r="AE188" s="81">
        <f t="shared" si="41"/>
        <v>0</v>
      </c>
      <c r="AF188" s="81">
        <f t="shared" si="42"/>
        <v>0</v>
      </c>
      <c r="AG188" s="81">
        <f t="shared" si="43"/>
        <v>0</v>
      </c>
      <c r="AH188" s="81">
        <f t="shared" si="44"/>
        <v>0</v>
      </c>
      <c r="AI188" s="81">
        <f t="shared" si="45"/>
        <v>0</v>
      </c>
      <c r="AJ188" s="81">
        <f t="shared" si="46"/>
        <v>1.2</v>
      </c>
      <c r="AK188" s="81">
        <f t="shared" si="47"/>
        <v>0</v>
      </c>
      <c r="AL188" s="81">
        <f t="shared" si="48"/>
        <v>0</v>
      </c>
      <c r="AM188" s="81">
        <f t="shared" si="49"/>
        <v>0</v>
      </c>
      <c r="AN188" s="81">
        <f t="shared" si="50"/>
        <v>0</v>
      </c>
      <c r="AO188" s="81">
        <f t="shared" si="51"/>
        <v>0</v>
      </c>
      <c r="AP188" s="81">
        <f t="shared" si="39"/>
        <v>8.3333333333333329E-2</v>
      </c>
      <c r="AQ188" s="100"/>
    </row>
    <row r="189" spans="1:43" x14ac:dyDescent="0.2">
      <c r="B189" s="100" t="s">
        <v>156</v>
      </c>
      <c r="C189" s="136">
        <v>0</v>
      </c>
      <c r="D189" s="86">
        <v>0</v>
      </c>
      <c r="E189" s="85">
        <v>0</v>
      </c>
      <c r="F189" s="84">
        <v>0</v>
      </c>
      <c r="G189" s="85">
        <v>0</v>
      </c>
      <c r="H189" s="84">
        <v>1</v>
      </c>
      <c r="I189" s="88">
        <v>2</v>
      </c>
      <c r="J189" s="84">
        <v>0</v>
      </c>
      <c r="K189" s="88">
        <v>2</v>
      </c>
      <c r="L189" s="87">
        <v>0</v>
      </c>
      <c r="M189" s="88">
        <v>0</v>
      </c>
      <c r="N189" s="87">
        <v>0</v>
      </c>
      <c r="O189" s="88">
        <v>0</v>
      </c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81">
        <f t="shared" si="40"/>
        <v>0</v>
      </c>
      <c r="AE189" s="81">
        <f t="shared" si="41"/>
        <v>0</v>
      </c>
      <c r="AF189" s="81">
        <f t="shared" si="42"/>
        <v>0</v>
      </c>
      <c r="AG189" s="81">
        <f t="shared" si="43"/>
        <v>0</v>
      </c>
      <c r="AH189" s="81">
        <f t="shared" si="44"/>
        <v>0</v>
      </c>
      <c r="AI189" s="81">
        <f t="shared" si="45"/>
        <v>1.2</v>
      </c>
      <c r="AJ189" s="81">
        <f t="shared" si="46"/>
        <v>2.4</v>
      </c>
      <c r="AK189" s="81">
        <f t="shared" si="47"/>
        <v>0</v>
      </c>
      <c r="AL189" s="81">
        <f t="shared" si="48"/>
        <v>2.4</v>
      </c>
      <c r="AM189" s="81">
        <f t="shared" si="49"/>
        <v>0</v>
      </c>
      <c r="AN189" s="81">
        <f t="shared" si="50"/>
        <v>0</v>
      </c>
      <c r="AO189" s="81">
        <f t="shared" si="51"/>
        <v>0</v>
      </c>
      <c r="AP189" s="81">
        <f t="shared" si="39"/>
        <v>0.41666666666666669</v>
      </c>
      <c r="AQ189" s="100"/>
    </row>
    <row r="190" spans="1:43" x14ac:dyDescent="0.2">
      <c r="B190" s="100" t="s">
        <v>157</v>
      </c>
      <c r="C190" s="136">
        <v>0</v>
      </c>
      <c r="D190" s="86">
        <v>0</v>
      </c>
      <c r="E190" s="85">
        <v>0</v>
      </c>
      <c r="F190" s="84">
        <v>0</v>
      </c>
      <c r="G190" s="83">
        <v>0</v>
      </c>
      <c r="H190" s="86">
        <v>0</v>
      </c>
      <c r="I190" s="88">
        <v>1</v>
      </c>
      <c r="J190" s="86">
        <v>0</v>
      </c>
      <c r="K190" s="88">
        <v>0</v>
      </c>
      <c r="L190" s="87">
        <v>0</v>
      </c>
      <c r="M190" s="88">
        <v>0</v>
      </c>
      <c r="N190" s="87">
        <v>0</v>
      </c>
      <c r="O190" s="88">
        <v>0</v>
      </c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81">
        <f t="shared" si="40"/>
        <v>0</v>
      </c>
      <c r="AE190" s="81">
        <f t="shared" si="41"/>
        <v>0</v>
      </c>
      <c r="AF190" s="81">
        <f t="shared" si="42"/>
        <v>0</v>
      </c>
      <c r="AG190" s="81">
        <f t="shared" si="43"/>
        <v>0</v>
      </c>
      <c r="AH190" s="81">
        <f t="shared" si="44"/>
        <v>0</v>
      </c>
      <c r="AI190" s="81">
        <f t="shared" si="45"/>
        <v>0</v>
      </c>
      <c r="AJ190" s="81">
        <f t="shared" si="46"/>
        <v>1.2</v>
      </c>
      <c r="AK190" s="81">
        <f t="shared" si="47"/>
        <v>0</v>
      </c>
      <c r="AL190" s="81">
        <f t="shared" si="48"/>
        <v>0</v>
      </c>
      <c r="AM190" s="81">
        <f t="shared" si="49"/>
        <v>0</v>
      </c>
      <c r="AN190" s="81">
        <f t="shared" si="50"/>
        <v>0</v>
      </c>
      <c r="AO190" s="81">
        <f t="shared" si="51"/>
        <v>0</v>
      </c>
      <c r="AP190" s="81">
        <f t="shared" si="39"/>
        <v>8.3333333333333329E-2</v>
      </c>
      <c r="AQ190" s="100"/>
    </row>
    <row r="191" spans="1:43" x14ac:dyDescent="0.2">
      <c r="B191" s="100" t="s">
        <v>162</v>
      </c>
      <c r="C191" s="136">
        <v>0</v>
      </c>
      <c r="D191" s="86">
        <v>0</v>
      </c>
      <c r="E191" s="85">
        <v>0</v>
      </c>
      <c r="F191" s="84">
        <v>0</v>
      </c>
      <c r="G191" s="85">
        <v>0</v>
      </c>
      <c r="H191" s="84">
        <v>0</v>
      </c>
      <c r="I191" s="88">
        <v>0</v>
      </c>
      <c r="J191" s="84">
        <v>0</v>
      </c>
      <c r="K191" s="88">
        <v>0</v>
      </c>
      <c r="L191" s="87">
        <v>50</v>
      </c>
      <c r="M191" s="88">
        <v>20</v>
      </c>
      <c r="N191" s="87">
        <v>16</v>
      </c>
      <c r="O191" s="88">
        <v>109</v>
      </c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81">
        <f t="shared" si="40"/>
        <v>0</v>
      </c>
      <c r="AE191" s="81">
        <f t="shared" si="41"/>
        <v>0</v>
      </c>
      <c r="AF191" s="81">
        <f t="shared" si="42"/>
        <v>0</v>
      </c>
      <c r="AG191" s="81">
        <f t="shared" si="43"/>
        <v>0</v>
      </c>
      <c r="AH191" s="81">
        <f t="shared" si="44"/>
        <v>0</v>
      </c>
      <c r="AI191" s="81">
        <f t="shared" si="45"/>
        <v>0</v>
      </c>
      <c r="AJ191" s="81">
        <f t="shared" si="46"/>
        <v>0</v>
      </c>
      <c r="AK191" s="81">
        <f t="shared" si="47"/>
        <v>0</v>
      </c>
      <c r="AL191" s="81">
        <f t="shared" si="48"/>
        <v>0</v>
      </c>
      <c r="AM191" s="81">
        <f t="shared" si="49"/>
        <v>60</v>
      </c>
      <c r="AN191" s="81">
        <f t="shared" si="50"/>
        <v>24</v>
      </c>
      <c r="AO191" s="81">
        <f t="shared" si="51"/>
        <v>19.2</v>
      </c>
      <c r="AP191" s="81">
        <f t="shared" si="39"/>
        <v>16.25</v>
      </c>
      <c r="AQ191" s="100"/>
    </row>
    <row r="192" spans="1:43" x14ac:dyDescent="0.2">
      <c r="B192" s="100" t="s">
        <v>163</v>
      </c>
      <c r="C192" s="136">
        <v>0</v>
      </c>
      <c r="D192" s="86">
        <v>0</v>
      </c>
      <c r="E192" s="85">
        <v>0</v>
      </c>
      <c r="F192" s="84">
        <v>0</v>
      </c>
      <c r="G192" s="85">
        <v>0</v>
      </c>
      <c r="H192" s="84">
        <v>0</v>
      </c>
      <c r="I192" s="88">
        <v>0</v>
      </c>
      <c r="J192" s="84">
        <v>0</v>
      </c>
      <c r="K192" s="88">
        <v>0</v>
      </c>
      <c r="L192" s="87">
        <v>46</v>
      </c>
      <c r="M192" s="88">
        <v>10</v>
      </c>
      <c r="N192" s="87">
        <v>36</v>
      </c>
      <c r="O192" s="88">
        <v>55</v>
      </c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81">
        <f t="shared" si="40"/>
        <v>0</v>
      </c>
      <c r="AE192" s="81">
        <f t="shared" si="41"/>
        <v>0</v>
      </c>
      <c r="AF192" s="81">
        <f t="shared" si="42"/>
        <v>0</v>
      </c>
      <c r="AG192" s="81">
        <f t="shared" si="43"/>
        <v>0</v>
      </c>
      <c r="AH192" s="81">
        <f t="shared" si="44"/>
        <v>0</v>
      </c>
      <c r="AI192" s="81">
        <f t="shared" si="45"/>
        <v>0</v>
      </c>
      <c r="AJ192" s="81">
        <f t="shared" si="46"/>
        <v>0</v>
      </c>
      <c r="AK192" s="81">
        <f t="shared" si="47"/>
        <v>0</v>
      </c>
      <c r="AL192" s="81">
        <f t="shared" si="48"/>
        <v>0</v>
      </c>
      <c r="AM192" s="81">
        <f t="shared" si="49"/>
        <v>55.2</v>
      </c>
      <c r="AN192" s="81">
        <f t="shared" si="50"/>
        <v>12</v>
      </c>
      <c r="AO192" s="81">
        <f t="shared" si="51"/>
        <v>43.2</v>
      </c>
      <c r="AP192" s="81">
        <f t="shared" si="39"/>
        <v>12.25</v>
      </c>
      <c r="AQ192" s="100"/>
    </row>
    <row r="193" spans="2:43" x14ac:dyDescent="0.2">
      <c r="B193" s="100" t="s">
        <v>158</v>
      </c>
      <c r="C193" s="136">
        <v>47</v>
      </c>
      <c r="D193" s="86">
        <v>99</v>
      </c>
      <c r="E193" s="83">
        <v>19</v>
      </c>
      <c r="F193" s="84">
        <v>16</v>
      </c>
      <c r="G193" s="83">
        <v>8</v>
      </c>
      <c r="H193" s="86">
        <v>0</v>
      </c>
      <c r="I193" s="88">
        <v>3</v>
      </c>
      <c r="J193" s="86">
        <v>6</v>
      </c>
      <c r="K193" s="88">
        <v>176</v>
      </c>
      <c r="L193" s="87">
        <v>7</v>
      </c>
      <c r="M193" s="88">
        <v>6</v>
      </c>
      <c r="N193" s="87"/>
      <c r="O193" s="88">
        <v>40</v>
      </c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81">
        <f t="shared" si="40"/>
        <v>56.4</v>
      </c>
      <c r="AE193" s="81">
        <f t="shared" si="41"/>
        <v>118.8</v>
      </c>
      <c r="AF193" s="81">
        <f t="shared" si="42"/>
        <v>22.8</v>
      </c>
      <c r="AG193" s="81">
        <f t="shared" si="43"/>
        <v>19.2</v>
      </c>
      <c r="AH193" s="81">
        <f t="shared" si="44"/>
        <v>9.6</v>
      </c>
      <c r="AI193" s="81">
        <f t="shared" si="45"/>
        <v>0</v>
      </c>
      <c r="AJ193" s="81">
        <f t="shared" si="46"/>
        <v>3.6</v>
      </c>
      <c r="AK193" s="81">
        <f t="shared" si="47"/>
        <v>7.2</v>
      </c>
      <c r="AL193" s="81">
        <f t="shared" si="48"/>
        <v>211.2</v>
      </c>
      <c r="AM193" s="81">
        <f t="shared" si="49"/>
        <v>8.4</v>
      </c>
      <c r="AN193" s="81">
        <f t="shared" si="50"/>
        <v>7.2</v>
      </c>
      <c r="AO193" s="81">
        <f t="shared" si="51"/>
        <v>0</v>
      </c>
      <c r="AP193" s="81">
        <f t="shared" si="39"/>
        <v>34.545454545454547</v>
      </c>
      <c r="AQ193" s="100"/>
    </row>
    <row r="194" spans="2:43" x14ac:dyDescent="0.2">
      <c r="B194" s="100" t="s">
        <v>271</v>
      </c>
      <c r="C194" s="136">
        <v>0</v>
      </c>
      <c r="D194" s="86">
        <v>0</v>
      </c>
      <c r="E194" s="83">
        <v>0</v>
      </c>
      <c r="F194" s="84">
        <v>0</v>
      </c>
      <c r="G194" s="83">
        <v>0</v>
      </c>
      <c r="H194" s="86">
        <v>0</v>
      </c>
      <c r="I194" s="88">
        <v>0</v>
      </c>
      <c r="J194" s="86">
        <v>1</v>
      </c>
      <c r="K194" s="88">
        <v>0</v>
      </c>
      <c r="L194" s="87">
        <v>0</v>
      </c>
      <c r="M194" s="88">
        <v>0</v>
      </c>
      <c r="N194" s="87">
        <v>0</v>
      </c>
      <c r="O194" s="88">
        <v>0</v>
      </c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81">
        <f t="shared" si="40"/>
        <v>0</v>
      </c>
      <c r="AE194" s="81">
        <f t="shared" si="41"/>
        <v>0</v>
      </c>
      <c r="AF194" s="81">
        <f t="shared" si="42"/>
        <v>0</v>
      </c>
      <c r="AG194" s="81">
        <f t="shared" si="43"/>
        <v>0</v>
      </c>
      <c r="AH194" s="81">
        <f t="shared" si="44"/>
        <v>0</v>
      </c>
      <c r="AI194" s="81">
        <f t="shared" si="45"/>
        <v>0</v>
      </c>
      <c r="AJ194" s="81">
        <f t="shared" si="46"/>
        <v>0</v>
      </c>
      <c r="AK194" s="81">
        <f t="shared" si="47"/>
        <v>1.2</v>
      </c>
      <c r="AL194" s="81">
        <f t="shared" si="48"/>
        <v>0</v>
      </c>
      <c r="AM194" s="81">
        <f t="shared" si="49"/>
        <v>0</v>
      </c>
      <c r="AN194" s="81">
        <f t="shared" si="50"/>
        <v>0</v>
      </c>
      <c r="AO194" s="81">
        <f t="shared" si="51"/>
        <v>0</v>
      </c>
      <c r="AP194" s="81">
        <f t="shared" si="39"/>
        <v>8.3333333333333329E-2</v>
      </c>
      <c r="AQ194" s="100"/>
    </row>
    <row r="195" spans="2:43" x14ac:dyDescent="0.2">
      <c r="B195" s="100" t="s">
        <v>161</v>
      </c>
      <c r="C195" s="136">
        <v>0</v>
      </c>
      <c r="D195" s="86">
        <v>0</v>
      </c>
      <c r="E195" s="85">
        <v>0</v>
      </c>
      <c r="F195" s="84">
        <v>0</v>
      </c>
      <c r="G195" s="83">
        <v>0</v>
      </c>
      <c r="H195" s="86">
        <v>0</v>
      </c>
      <c r="I195" s="88">
        <v>1</v>
      </c>
      <c r="J195" s="86">
        <v>0</v>
      </c>
      <c r="K195" s="88">
        <v>0</v>
      </c>
      <c r="L195" s="87">
        <v>0</v>
      </c>
      <c r="M195" s="88">
        <v>0</v>
      </c>
      <c r="N195" s="87">
        <v>0</v>
      </c>
      <c r="O195" s="88">
        <v>0</v>
      </c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81">
        <f t="shared" si="40"/>
        <v>0</v>
      </c>
      <c r="AE195" s="81">
        <f t="shared" si="41"/>
        <v>0</v>
      </c>
      <c r="AF195" s="81">
        <f t="shared" si="42"/>
        <v>0</v>
      </c>
      <c r="AG195" s="81">
        <f t="shared" si="43"/>
        <v>0</v>
      </c>
      <c r="AH195" s="81">
        <f t="shared" si="44"/>
        <v>0</v>
      </c>
      <c r="AI195" s="81">
        <f t="shared" si="45"/>
        <v>0</v>
      </c>
      <c r="AJ195" s="81">
        <f t="shared" si="46"/>
        <v>1.2</v>
      </c>
      <c r="AK195" s="81">
        <f t="shared" si="47"/>
        <v>0</v>
      </c>
      <c r="AL195" s="81">
        <f t="shared" si="48"/>
        <v>0</v>
      </c>
      <c r="AM195" s="81">
        <f t="shared" si="49"/>
        <v>0</v>
      </c>
      <c r="AN195" s="81">
        <f t="shared" si="50"/>
        <v>0</v>
      </c>
      <c r="AO195" s="81">
        <f t="shared" si="51"/>
        <v>0</v>
      </c>
      <c r="AP195" s="81">
        <f t="shared" si="39"/>
        <v>8.3333333333333329E-2</v>
      </c>
      <c r="AQ195" s="100"/>
    </row>
    <row r="196" spans="2:43" x14ac:dyDescent="0.2">
      <c r="B196" s="100" t="s">
        <v>165</v>
      </c>
      <c r="C196" s="136">
        <v>0</v>
      </c>
      <c r="D196" s="86">
        <v>0</v>
      </c>
      <c r="E196" s="85">
        <v>0</v>
      </c>
      <c r="F196" s="84">
        <v>0</v>
      </c>
      <c r="G196" s="83">
        <v>0</v>
      </c>
      <c r="H196" s="86">
        <v>0</v>
      </c>
      <c r="I196" s="88">
        <v>0</v>
      </c>
      <c r="J196" s="86">
        <v>0</v>
      </c>
      <c r="K196" s="88">
        <v>2</v>
      </c>
      <c r="L196" s="87">
        <v>0</v>
      </c>
      <c r="M196" s="88">
        <v>0</v>
      </c>
      <c r="N196" s="87">
        <v>0</v>
      </c>
      <c r="O196" s="88">
        <v>0</v>
      </c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81">
        <f t="shared" si="40"/>
        <v>0</v>
      </c>
      <c r="AE196" s="81">
        <f t="shared" si="41"/>
        <v>0</v>
      </c>
      <c r="AF196" s="81">
        <f t="shared" si="42"/>
        <v>0</v>
      </c>
      <c r="AG196" s="81">
        <f t="shared" si="43"/>
        <v>0</v>
      </c>
      <c r="AH196" s="81">
        <f t="shared" si="44"/>
        <v>0</v>
      </c>
      <c r="AI196" s="81">
        <f t="shared" si="45"/>
        <v>0</v>
      </c>
      <c r="AJ196" s="81">
        <f t="shared" si="46"/>
        <v>0</v>
      </c>
      <c r="AK196" s="81">
        <f t="shared" si="47"/>
        <v>0</v>
      </c>
      <c r="AL196" s="81">
        <f t="shared" si="48"/>
        <v>2.4</v>
      </c>
      <c r="AM196" s="81">
        <f t="shared" si="49"/>
        <v>0</v>
      </c>
      <c r="AN196" s="81">
        <f t="shared" si="50"/>
        <v>0</v>
      </c>
      <c r="AO196" s="81">
        <f t="shared" si="51"/>
        <v>0</v>
      </c>
      <c r="AP196" s="81">
        <f t="shared" ref="AP196:AP256" si="52">+AVERAGE(D196:O196)</f>
        <v>0.16666666666666666</v>
      </c>
      <c r="AQ196" s="100"/>
    </row>
    <row r="197" spans="2:43" x14ac:dyDescent="0.2">
      <c r="B197" s="100" t="s">
        <v>159</v>
      </c>
      <c r="C197" s="136">
        <v>0</v>
      </c>
      <c r="D197" s="86">
        <v>0</v>
      </c>
      <c r="E197" s="85">
        <v>2</v>
      </c>
      <c r="F197" s="84">
        <v>0</v>
      </c>
      <c r="G197" s="83">
        <v>1</v>
      </c>
      <c r="H197" s="86">
        <v>0</v>
      </c>
      <c r="I197" s="88">
        <v>0</v>
      </c>
      <c r="J197" s="86">
        <v>1</v>
      </c>
      <c r="K197" s="88">
        <v>4</v>
      </c>
      <c r="L197" s="87">
        <v>0</v>
      </c>
      <c r="M197" s="88">
        <v>0</v>
      </c>
      <c r="N197" s="87">
        <v>0</v>
      </c>
      <c r="O197" s="88">
        <v>0</v>
      </c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81">
        <f t="shared" si="40"/>
        <v>0</v>
      </c>
      <c r="AE197" s="81">
        <f t="shared" si="41"/>
        <v>0</v>
      </c>
      <c r="AF197" s="81">
        <f t="shared" si="42"/>
        <v>2.4</v>
      </c>
      <c r="AG197" s="81">
        <f t="shared" si="43"/>
        <v>0</v>
      </c>
      <c r="AH197" s="81">
        <f t="shared" si="44"/>
        <v>1.2</v>
      </c>
      <c r="AI197" s="81">
        <f t="shared" si="45"/>
        <v>0</v>
      </c>
      <c r="AJ197" s="81">
        <f t="shared" si="46"/>
        <v>0</v>
      </c>
      <c r="AK197" s="81">
        <f t="shared" si="47"/>
        <v>1.2</v>
      </c>
      <c r="AL197" s="81">
        <f t="shared" si="48"/>
        <v>4.8</v>
      </c>
      <c r="AM197" s="81">
        <f t="shared" si="49"/>
        <v>0</v>
      </c>
      <c r="AN197" s="81">
        <f t="shared" si="50"/>
        <v>0</v>
      </c>
      <c r="AO197" s="81">
        <f t="shared" si="51"/>
        <v>0</v>
      </c>
      <c r="AP197" s="81">
        <f t="shared" si="52"/>
        <v>0.66666666666666663</v>
      </c>
      <c r="AQ197" s="100"/>
    </row>
    <row r="198" spans="2:43" x14ac:dyDescent="0.2">
      <c r="B198" s="100" t="s">
        <v>166</v>
      </c>
      <c r="C198" s="136">
        <v>1</v>
      </c>
      <c r="D198" s="86">
        <v>1</v>
      </c>
      <c r="E198" s="85">
        <v>0</v>
      </c>
      <c r="F198" s="84">
        <v>1</v>
      </c>
      <c r="G198" s="85">
        <v>0</v>
      </c>
      <c r="H198" s="84">
        <v>0</v>
      </c>
      <c r="I198" s="88">
        <v>0</v>
      </c>
      <c r="J198" s="84">
        <v>0</v>
      </c>
      <c r="K198" s="88">
        <v>0</v>
      </c>
      <c r="L198" s="87">
        <v>0</v>
      </c>
      <c r="M198" s="88">
        <v>5</v>
      </c>
      <c r="N198" s="87">
        <v>0</v>
      </c>
      <c r="O198" s="88">
        <v>0</v>
      </c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81">
        <f t="shared" si="40"/>
        <v>1.2</v>
      </c>
      <c r="AE198" s="81">
        <f t="shared" si="41"/>
        <v>1.2</v>
      </c>
      <c r="AF198" s="81">
        <f t="shared" si="42"/>
        <v>0</v>
      </c>
      <c r="AG198" s="81">
        <f t="shared" si="43"/>
        <v>1.2</v>
      </c>
      <c r="AH198" s="81">
        <f t="shared" si="44"/>
        <v>0</v>
      </c>
      <c r="AI198" s="81">
        <f t="shared" si="45"/>
        <v>0</v>
      </c>
      <c r="AJ198" s="81">
        <f t="shared" si="46"/>
        <v>0</v>
      </c>
      <c r="AK198" s="81">
        <f t="shared" si="47"/>
        <v>0</v>
      </c>
      <c r="AL198" s="81">
        <f t="shared" si="48"/>
        <v>0</v>
      </c>
      <c r="AM198" s="81">
        <f t="shared" si="49"/>
        <v>0</v>
      </c>
      <c r="AN198" s="81">
        <f t="shared" si="50"/>
        <v>6</v>
      </c>
      <c r="AO198" s="81">
        <f t="shared" si="51"/>
        <v>0</v>
      </c>
      <c r="AP198" s="81">
        <f t="shared" si="52"/>
        <v>0.58333333333333337</v>
      </c>
      <c r="AQ198" s="100"/>
    </row>
    <row r="199" spans="2:43" x14ac:dyDescent="0.2">
      <c r="B199" s="100" t="s">
        <v>222</v>
      </c>
      <c r="C199" s="136">
        <v>0</v>
      </c>
      <c r="D199" s="86">
        <v>0</v>
      </c>
      <c r="E199" s="85">
        <v>0</v>
      </c>
      <c r="F199" s="84">
        <v>0</v>
      </c>
      <c r="G199" s="85">
        <v>0</v>
      </c>
      <c r="H199" s="84">
        <v>0</v>
      </c>
      <c r="I199" s="88">
        <v>1</v>
      </c>
      <c r="J199" s="84">
        <v>0</v>
      </c>
      <c r="K199" s="88">
        <v>0</v>
      </c>
      <c r="L199" s="87">
        <v>0</v>
      </c>
      <c r="M199" s="88">
        <v>0</v>
      </c>
      <c r="N199" s="87">
        <v>0</v>
      </c>
      <c r="O199" s="88">
        <v>0</v>
      </c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81">
        <f t="shared" si="40"/>
        <v>0</v>
      </c>
      <c r="AE199" s="81">
        <f t="shared" si="41"/>
        <v>0</v>
      </c>
      <c r="AF199" s="81">
        <f t="shared" si="42"/>
        <v>0</v>
      </c>
      <c r="AG199" s="81">
        <f t="shared" si="43"/>
        <v>0</v>
      </c>
      <c r="AH199" s="81">
        <f t="shared" si="44"/>
        <v>0</v>
      </c>
      <c r="AI199" s="81">
        <f t="shared" si="45"/>
        <v>0</v>
      </c>
      <c r="AJ199" s="81">
        <f t="shared" si="46"/>
        <v>1.2</v>
      </c>
      <c r="AK199" s="81">
        <f t="shared" si="47"/>
        <v>0</v>
      </c>
      <c r="AL199" s="81">
        <f t="shared" si="48"/>
        <v>0</v>
      </c>
      <c r="AM199" s="81">
        <f t="shared" si="49"/>
        <v>0</v>
      </c>
      <c r="AN199" s="81">
        <f t="shared" si="50"/>
        <v>0</v>
      </c>
      <c r="AO199" s="81">
        <f t="shared" si="51"/>
        <v>0</v>
      </c>
      <c r="AP199" s="81">
        <f t="shared" si="52"/>
        <v>8.3333333333333329E-2</v>
      </c>
      <c r="AQ199" s="100"/>
    </row>
    <row r="200" spans="2:43" x14ac:dyDescent="0.2">
      <c r="B200" s="100" t="s">
        <v>202</v>
      </c>
      <c r="C200" s="136">
        <v>0</v>
      </c>
      <c r="D200" s="86">
        <v>0</v>
      </c>
      <c r="E200" s="85">
        <v>0</v>
      </c>
      <c r="F200" s="84">
        <v>0</v>
      </c>
      <c r="G200" s="85">
        <v>0</v>
      </c>
      <c r="H200" s="84">
        <v>0</v>
      </c>
      <c r="I200" s="88">
        <v>1</v>
      </c>
      <c r="J200" s="84">
        <v>0</v>
      </c>
      <c r="K200" s="88">
        <v>0</v>
      </c>
      <c r="L200" s="87">
        <v>0</v>
      </c>
      <c r="M200" s="88">
        <v>0</v>
      </c>
      <c r="N200" s="87">
        <v>0</v>
      </c>
      <c r="O200" s="88">
        <v>0</v>
      </c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81">
        <f t="shared" si="40"/>
        <v>0</v>
      </c>
      <c r="AE200" s="81">
        <f t="shared" si="41"/>
        <v>0</v>
      </c>
      <c r="AF200" s="81">
        <f t="shared" si="42"/>
        <v>0</v>
      </c>
      <c r="AG200" s="81">
        <f t="shared" si="43"/>
        <v>0</v>
      </c>
      <c r="AH200" s="81">
        <f t="shared" si="44"/>
        <v>0</v>
      </c>
      <c r="AI200" s="81">
        <f t="shared" si="45"/>
        <v>0</v>
      </c>
      <c r="AJ200" s="81">
        <f t="shared" si="46"/>
        <v>1.2</v>
      </c>
      <c r="AK200" s="81">
        <f t="shared" si="47"/>
        <v>0</v>
      </c>
      <c r="AL200" s="81">
        <f t="shared" si="48"/>
        <v>0</v>
      </c>
      <c r="AM200" s="81">
        <f t="shared" si="49"/>
        <v>0</v>
      </c>
      <c r="AN200" s="81">
        <f t="shared" si="50"/>
        <v>0</v>
      </c>
      <c r="AO200" s="81">
        <f t="shared" si="51"/>
        <v>0</v>
      </c>
      <c r="AP200" s="81">
        <f t="shared" si="52"/>
        <v>8.3333333333333329E-2</v>
      </c>
      <c r="AQ200" s="100"/>
    </row>
    <row r="201" spans="2:43" x14ac:dyDescent="0.2">
      <c r="B201" s="100" t="s">
        <v>185</v>
      </c>
      <c r="C201" s="136">
        <v>0</v>
      </c>
      <c r="D201" s="86">
        <v>0</v>
      </c>
      <c r="E201" s="85">
        <v>1</v>
      </c>
      <c r="F201" s="84">
        <v>0</v>
      </c>
      <c r="G201" s="85">
        <v>0</v>
      </c>
      <c r="H201" s="84">
        <v>0</v>
      </c>
      <c r="I201" s="88">
        <v>54</v>
      </c>
      <c r="J201" s="84">
        <v>0</v>
      </c>
      <c r="K201" s="88">
        <v>0</v>
      </c>
      <c r="L201" s="87">
        <v>0</v>
      </c>
      <c r="M201" s="88">
        <v>0</v>
      </c>
      <c r="N201" s="87">
        <v>0</v>
      </c>
      <c r="O201" s="88">
        <v>0</v>
      </c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81">
        <f t="shared" si="40"/>
        <v>0</v>
      </c>
      <c r="AE201" s="81">
        <f t="shared" si="41"/>
        <v>0</v>
      </c>
      <c r="AF201" s="81">
        <f t="shared" si="42"/>
        <v>1.2</v>
      </c>
      <c r="AG201" s="81">
        <f t="shared" si="43"/>
        <v>0</v>
      </c>
      <c r="AH201" s="81">
        <f t="shared" si="44"/>
        <v>0</v>
      </c>
      <c r="AI201" s="81">
        <f t="shared" si="45"/>
        <v>0</v>
      </c>
      <c r="AJ201" s="81">
        <f t="shared" si="46"/>
        <v>64.8</v>
      </c>
      <c r="AK201" s="81">
        <f t="shared" si="47"/>
        <v>0</v>
      </c>
      <c r="AL201" s="81">
        <f t="shared" si="48"/>
        <v>0</v>
      </c>
      <c r="AM201" s="81">
        <f t="shared" si="49"/>
        <v>0</v>
      </c>
      <c r="AN201" s="81">
        <f t="shared" si="50"/>
        <v>0</v>
      </c>
      <c r="AO201" s="81">
        <f t="shared" si="51"/>
        <v>0</v>
      </c>
      <c r="AP201" s="81">
        <f t="shared" si="52"/>
        <v>4.583333333333333</v>
      </c>
      <c r="AQ201" s="100"/>
    </row>
    <row r="202" spans="2:43" x14ac:dyDescent="0.2">
      <c r="B202" s="100" t="s">
        <v>195</v>
      </c>
      <c r="C202" s="136">
        <v>0</v>
      </c>
      <c r="D202" s="86">
        <v>0</v>
      </c>
      <c r="E202" s="85">
        <v>0</v>
      </c>
      <c r="F202" s="84">
        <v>2</v>
      </c>
      <c r="G202" s="85"/>
      <c r="H202" s="84">
        <v>0</v>
      </c>
      <c r="I202" s="88">
        <v>0</v>
      </c>
      <c r="J202" s="84">
        <v>0</v>
      </c>
      <c r="K202" s="88">
        <v>0</v>
      </c>
      <c r="L202" s="87">
        <v>0</v>
      </c>
      <c r="M202" s="88">
        <v>0</v>
      </c>
      <c r="N202" s="87">
        <v>0</v>
      </c>
      <c r="O202" s="88">
        <v>0</v>
      </c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81">
        <f t="shared" si="40"/>
        <v>0</v>
      </c>
      <c r="AE202" s="81">
        <f t="shared" si="41"/>
        <v>0</v>
      </c>
      <c r="AF202" s="81">
        <f t="shared" si="42"/>
        <v>0</v>
      </c>
      <c r="AG202" s="81">
        <f t="shared" si="43"/>
        <v>2.4</v>
      </c>
      <c r="AH202" s="81">
        <f t="shared" si="44"/>
        <v>0</v>
      </c>
      <c r="AI202" s="81">
        <f t="shared" si="45"/>
        <v>0</v>
      </c>
      <c r="AJ202" s="81">
        <f t="shared" si="46"/>
        <v>0</v>
      </c>
      <c r="AK202" s="81">
        <f t="shared" si="47"/>
        <v>0</v>
      </c>
      <c r="AL202" s="81">
        <f t="shared" si="48"/>
        <v>0</v>
      </c>
      <c r="AM202" s="81">
        <f t="shared" si="49"/>
        <v>0</v>
      </c>
      <c r="AN202" s="81">
        <f t="shared" si="50"/>
        <v>0</v>
      </c>
      <c r="AO202" s="81">
        <f t="shared" si="51"/>
        <v>0</v>
      </c>
      <c r="AP202" s="81">
        <f t="shared" si="52"/>
        <v>0.18181818181818182</v>
      </c>
      <c r="AQ202" s="100"/>
    </row>
    <row r="203" spans="2:43" x14ac:dyDescent="0.2">
      <c r="B203" s="100" t="s">
        <v>167</v>
      </c>
      <c r="C203" s="136">
        <v>1</v>
      </c>
      <c r="D203" s="86">
        <v>2</v>
      </c>
      <c r="E203" s="85">
        <v>0</v>
      </c>
      <c r="F203" s="84">
        <v>0</v>
      </c>
      <c r="G203" s="83">
        <v>0</v>
      </c>
      <c r="H203" s="86">
        <v>1</v>
      </c>
      <c r="I203" s="88">
        <v>2</v>
      </c>
      <c r="J203" s="86">
        <v>0</v>
      </c>
      <c r="K203" s="88">
        <v>0</v>
      </c>
      <c r="L203" s="87">
        <v>0</v>
      </c>
      <c r="M203" s="88">
        <v>0</v>
      </c>
      <c r="N203" s="87">
        <v>0</v>
      </c>
      <c r="O203" s="88">
        <v>0</v>
      </c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81">
        <f t="shared" si="40"/>
        <v>1.2</v>
      </c>
      <c r="AE203" s="81">
        <f t="shared" si="41"/>
        <v>2.4</v>
      </c>
      <c r="AF203" s="81">
        <f t="shared" si="42"/>
        <v>0</v>
      </c>
      <c r="AG203" s="81">
        <f t="shared" si="43"/>
        <v>0</v>
      </c>
      <c r="AH203" s="81">
        <f t="shared" si="44"/>
        <v>0</v>
      </c>
      <c r="AI203" s="81">
        <f t="shared" si="45"/>
        <v>1.2</v>
      </c>
      <c r="AJ203" s="81">
        <f t="shared" si="46"/>
        <v>2.4</v>
      </c>
      <c r="AK203" s="81">
        <f t="shared" si="47"/>
        <v>0</v>
      </c>
      <c r="AL203" s="81">
        <f t="shared" si="48"/>
        <v>0</v>
      </c>
      <c r="AM203" s="81">
        <f t="shared" si="49"/>
        <v>0</v>
      </c>
      <c r="AN203" s="81">
        <f t="shared" si="50"/>
        <v>0</v>
      </c>
      <c r="AO203" s="81">
        <f t="shared" si="51"/>
        <v>0</v>
      </c>
      <c r="AP203" s="81">
        <f t="shared" si="52"/>
        <v>0.41666666666666669</v>
      </c>
      <c r="AQ203" s="100"/>
    </row>
    <row r="204" spans="2:43" x14ac:dyDescent="0.2">
      <c r="B204" s="100" t="s">
        <v>168</v>
      </c>
      <c r="C204" s="136">
        <v>0</v>
      </c>
      <c r="D204" s="86">
        <v>3</v>
      </c>
      <c r="E204" s="85">
        <v>2</v>
      </c>
      <c r="F204" s="84">
        <v>0</v>
      </c>
      <c r="G204" s="83">
        <v>1</v>
      </c>
      <c r="H204" s="86">
        <v>0</v>
      </c>
      <c r="I204" s="88">
        <v>1</v>
      </c>
      <c r="J204" s="86">
        <v>0</v>
      </c>
      <c r="K204" s="88">
        <v>0</v>
      </c>
      <c r="L204" s="87">
        <v>0</v>
      </c>
      <c r="M204" s="88">
        <v>0</v>
      </c>
      <c r="N204" s="87">
        <v>0</v>
      </c>
      <c r="O204" s="88">
        <v>0</v>
      </c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81">
        <f t="shared" si="40"/>
        <v>0</v>
      </c>
      <c r="AE204" s="81">
        <f t="shared" si="41"/>
        <v>3.6</v>
      </c>
      <c r="AF204" s="81">
        <f t="shared" si="42"/>
        <v>2.4</v>
      </c>
      <c r="AG204" s="81">
        <f t="shared" si="43"/>
        <v>0</v>
      </c>
      <c r="AH204" s="81">
        <f t="shared" si="44"/>
        <v>1.2</v>
      </c>
      <c r="AI204" s="81">
        <f t="shared" si="45"/>
        <v>0</v>
      </c>
      <c r="AJ204" s="81">
        <f t="shared" si="46"/>
        <v>1.2</v>
      </c>
      <c r="AK204" s="81">
        <f t="shared" si="47"/>
        <v>0</v>
      </c>
      <c r="AL204" s="81">
        <f t="shared" si="48"/>
        <v>0</v>
      </c>
      <c r="AM204" s="81">
        <f t="shared" si="49"/>
        <v>0</v>
      </c>
      <c r="AN204" s="81">
        <f t="shared" si="50"/>
        <v>0</v>
      </c>
      <c r="AO204" s="81">
        <f t="shared" si="51"/>
        <v>0</v>
      </c>
      <c r="AP204" s="81">
        <f t="shared" si="52"/>
        <v>0.58333333333333337</v>
      </c>
      <c r="AQ204" s="100"/>
    </row>
    <row r="205" spans="2:43" x14ac:dyDescent="0.2">
      <c r="B205" s="100" t="s">
        <v>200</v>
      </c>
      <c r="C205" s="136">
        <v>0</v>
      </c>
      <c r="D205" s="86">
        <v>0</v>
      </c>
      <c r="E205" s="85">
        <v>0</v>
      </c>
      <c r="F205" s="84">
        <v>0</v>
      </c>
      <c r="G205" s="83">
        <v>0</v>
      </c>
      <c r="H205" s="86">
        <v>1</v>
      </c>
      <c r="I205" s="88">
        <v>2</v>
      </c>
      <c r="J205" s="86">
        <v>0</v>
      </c>
      <c r="K205" s="88">
        <v>0</v>
      </c>
      <c r="L205" s="87">
        <v>0</v>
      </c>
      <c r="M205" s="88">
        <v>0</v>
      </c>
      <c r="N205" s="87">
        <v>0</v>
      </c>
      <c r="O205" s="88">
        <v>0</v>
      </c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81">
        <f t="shared" si="40"/>
        <v>0</v>
      </c>
      <c r="AE205" s="81">
        <f t="shared" si="41"/>
        <v>0</v>
      </c>
      <c r="AF205" s="81">
        <f t="shared" si="42"/>
        <v>0</v>
      </c>
      <c r="AG205" s="81">
        <f t="shared" si="43"/>
        <v>0</v>
      </c>
      <c r="AH205" s="81">
        <f t="shared" si="44"/>
        <v>0</v>
      </c>
      <c r="AI205" s="81">
        <f t="shared" si="45"/>
        <v>1.2</v>
      </c>
      <c r="AJ205" s="81">
        <f t="shared" si="46"/>
        <v>2.4</v>
      </c>
      <c r="AK205" s="81">
        <f t="shared" si="47"/>
        <v>0</v>
      </c>
      <c r="AL205" s="81">
        <f t="shared" si="48"/>
        <v>0</v>
      </c>
      <c r="AM205" s="81">
        <f t="shared" si="49"/>
        <v>0</v>
      </c>
      <c r="AN205" s="81">
        <f t="shared" si="50"/>
        <v>0</v>
      </c>
      <c r="AO205" s="81">
        <f t="shared" si="51"/>
        <v>0</v>
      </c>
      <c r="AP205" s="81">
        <f t="shared" si="52"/>
        <v>0.25</v>
      </c>
      <c r="AQ205" s="100"/>
    </row>
    <row r="206" spans="2:43" x14ac:dyDescent="0.2">
      <c r="B206" s="100" t="s">
        <v>203</v>
      </c>
      <c r="C206" s="136">
        <v>0</v>
      </c>
      <c r="D206" s="86">
        <v>0</v>
      </c>
      <c r="E206" s="85">
        <v>0</v>
      </c>
      <c r="F206" s="84">
        <v>0</v>
      </c>
      <c r="G206" s="83">
        <v>0</v>
      </c>
      <c r="H206" s="86">
        <v>0</v>
      </c>
      <c r="I206" s="88">
        <v>1</v>
      </c>
      <c r="J206" s="86">
        <v>0</v>
      </c>
      <c r="K206" s="88">
        <v>0</v>
      </c>
      <c r="L206" s="87">
        <v>0</v>
      </c>
      <c r="M206" s="88">
        <v>0</v>
      </c>
      <c r="N206" s="87">
        <v>0</v>
      </c>
      <c r="O206" s="88">
        <v>0</v>
      </c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81">
        <f t="shared" si="40"/>
        <v>0</v>
      </c>
      <c r="AE206" s="81">
        <f t="shared" si="41"/>
        <v>0</v>
      </c>
      <c r="AF206" s="81">
        <f t="shared" si="42"/>
        <v>0</v>
      </c>
      <c r="AG206" s="81">
        <f t="shared" si="43"/>
        <v>0</v>
      </c>
      <c r="AH206" s="81">
        <f t="shared" si="44"/>
        <v>0</v>
      </c>
      <c r="AI206" s="81">
        <f t="shared" si="45"/>
        <v>0</v>
      </c>
      <c r="AJ206" s="81">
        <f t="shared" si="46"/>
        <v>1.2</v>
      </c>
      <c r="AK206" s="81">
        <f t="shared" si="47"/>
        <v>0</v>
      </c>
      <c r="AL206" s="81">
        <f t="shared" si="48"/>
        <v>0</v>
      </c>
      <c r="AM206" s="81">
        <f t="shared" si="49"/>
        <v>0</v>
      </c>
      <c r="AN206" s="81">
        <f t="shared" si="50"/>
        <v>0</v>
      </c>
      <c r="AO206" s="81">
        <f t="shared" si="51"/>
        <v>0</v>
      </c>
      <c r="AP206" s="81">
        <f t="shared" si="52"/>
        <v>8.3333333333333329E-2</v>
      </c>
      <c r="AQ206" s="100"/>
    </row>
    <row r="207" spans="2:43" x14ac:dyDescent="0.2">
      <c r="B207" s="100" t="s">
        <v>204</v>
      </c>
      <c r="C207" s="136">
        <v>0</v>
      </c>
      <c r="D207" s="86">
        <v>0</v>
      </c>
      <c r="E207" s="85">
        <v>0</v>
      </c>
      <c r="F207" s="84">
        <v>0</v>
      </c>
      <c r="G207" s="83">
        <v>0</v>
      </c>
      <c r="H207" s="86">
        <v>0</v>
      </c>
      <c r="I207" s="88">
        <v>2</v>
      </c>
      <c r="J207" s="86">
        <v>0</v>
      </c>
      <c r="K207" s="88">
        <v>0</v>
      </c>
      <c r="L207" s="87">
        <v>0</v>
      </c>
      <c r="M207" s="88">
        <v>0</v>
      </c>
      <c r="N207" s="87">
        <v>0</v>
      </c>
      <c r="O207" s="88">
        <v>0</v>
      </c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81">
        <f t="shared" si="40"/>
        <v>0</v>
      </c>
      <c r="AE207" s="81">
        <f t="shared" si="41"/>
        <v>0</v>
      </c>
      <c r="AF207" s="81">
        <f t="shared" si="42"/>
        <v>0</v>
      </c>
      <c r="AG207" s="81">
        <f t="shared" si="43"/>
        <v>0</v>
      </c>
      <c r="AH207" s="81">
        <f t="shared" si="44"/>
        <v>0</v>
      </c>
      <c r="AI207" s="81">
        <f t="shared" si="45"/>
        <v>0</v>
      </c>
      <c r="AJ207" s="81">
        <f t="shared" si="46"/>
        <v>2.4</v>
      </c>
      <c r="AK207" s="81">
        <f t="shared" si="47"/>
        <v>0</v>
      </c>
      <c r="AL207" s="81">
        <f t="shared" si="48"/>
        <v>0</v>
      </c>
      <c r="AM207" s="81">
        <f t="shared" si="49"/>
        <v>0</v>
      </c>
      <c r="AN207" s="81">
        <f t="shared" si="50"/>
        <v>0</v>
      </c>
      <c r="AO207" s="81">
        <f t="shared" si="51"/>
        <v>0</v>
      </c>
      <c r="AP207" s="81">
        <f t="shared" si="52"/>
        <v>0.16666666666666666</v>
      </c>
      <c r="AQ207" s="100"/>
    </row>
    <row r="208" spans="2:43" x14ac:dyDescent="0.2">
      <c r="B208" s="100" t="s">
        <v>169</v>
      </c>
      <c r="C208" s="136">
        <v>0</v>
      </c>
      <c r="D208" s="86">
        <v>1</v>
      </c>
      <c r="E208" s="85">
        <v>0</v>
      </c>
      <c r="F208" s="84">
        <v>0</v>
      </c>
      <c r="G208" s="83">
        <v>0</v>
      </c>
      <c r="H208" s="86">
        <v>1</v>
      </c>
      <c r="I208" s="88">
        <v>4</v>
      </c>
      <c r="J208" s="86">
        <v>0</v>
      </c>
      <c r="K208" s="88">
        <v>0</v>
      </c>
      <c r="L208" s="87">
        <v>0</v>
      </c>
      <c r="M208" s="88">
        <v>0</v>
      </c>
      <c r="N208" s="87">
        <v>0</v>
      </c>
      <c r="O208" s="88">
        <v>0</v>
      </c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81">
        <f t="shared" si="40"/>
        <v>0</v>
      </c>
      <c r="AE208" s="81">
        <f t="shared" si="41"/>
        <v>1.2</v>
      </c>
      <c r="AF208" s="81">
        <f t="shared" si="42"/>
        <v>0</v>
      </c>
      <c r="AG208" s="81">
        <f t="shared" si="43"/>
        <v>0</v>
      </c>
      <c r="AH208" s="81">
        <f t="shared" si="44"/>
        <v>0</v>
      </c>
      <c r="AI208" s="81">
        <f t="shared" si="45"/>
        <v>1.2</v>
      </c>
      <c r="AJ208" s="81">
        <f t="shared" si="46"/>
        <v>4.8</v>
      </c>
      <c r="AK208" s="81">
        <f t="shared" si="47"/>
        <v>0</v>
      </c>
      <c r="AL208" s="81">
        <f t="shared" si="48"/>
        <v>0</v>
      </c>
      <c r="AM208" s="81">
        <f t="shared" si="49"/>
        <v>0</v>
      </c>
      <c r="AN208" s="81">
        <f t="shared" si="50"/>
        <v>0</v>
      </c>
      <c r="AO208" s="81">
        <f t="shared" si="51"/>
        <v>0</v>
      </c>
      <c r="AP208" s="81">
        <f t="shared" si="52"/>
        <v>0.5</v>
      </c>
      <c r="AQ208" s="100"/>
    </row>
    <row r="209" spans="2:43" x14ac:dyDescent="0.2">
      <c r="B209" s="100" t="s">
        <v>186</v>
      </c>
      <c r="C209" s="136">
        <v>0</v>
      </c>
      <c r="D209" s="86">
        <v>0</v>
      </c>
      <c r="E209" s="85">
        <v>1</v>
      </c>
      <c r="F209" s="84">
        <v>0</v>
      </c>
      <c r="G209" s="83">
        <v>0</v>
      </c>
      <c r="H209" s="86">
        <v>0</v>
      </c>
      <c r="I209" s="88">
        <v>7</v>
      </c>
      <c r="J209" s="86">
        <v>0</v>
      </c>
      <c r="K209" s="88">
        <v>0</v>
      </c>
      <c r="L209" s="87">
        <v>0</v>
      </c>
      <c r="M209" s="88">
        <v>0</v>
      </c>
      <c r="N209" s="87">
        <v>0</v>
      </c>
      <c r="O209" s="88">
        <v>0</v>
      </c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81">
        <f t="shared" si="40"/>
        <v>0</v>
      </c>
      <c r="AE209" s="81">
        <f t="shared" si="41"/>
        <v>0</v>
      </c>
      <c r="AF209" s="81">
        <f t="shared" si="42"/>
        <v>1.2</v>
      </c>
      <c r="AG209" s="81">
        <f t="shared" si="43"/>
        <v>0</v>
      </c>
      <c r="AH209" s="81">
        <f t="shared" si="44"/>
        <v>0</v>
      </c>
      <c r="AI209" s="81">
        <f t="shared" si="45"/>
        <v>0</v>
      </c>
      <c r="AJ209" s="81">
        <f t="shared" si="46"/>
        <v>8.4</v>
      </c>
      <c r="AK209" s="81">
        <f t="shared" si="47"/>
        <v>0</v>
      </c>
      <c r="AL209" s="81">
        <f t="shared" si="48"/>
        <v>0</v>
      </c>
      <c r="AM209" s="81">
        <f t="shared" si="49"/>
        <v>0</v>
      </c>
      <c r="AN209" s="81">
        <f t="shared" si="50"/>
        <v>0</v>
      </c>
      <c r="AO209" s="81">
        <f t="shared" si="51"/>
        <v>0</v>
      </c>
      <c r="AP209" s="81">
        <f t="shared" si="52"/>
        <v>0.66666666666666663</v>
      </c>
      <c r="AQ209" s="100"/>
    </row>
    <row r="210" spans="2:43" x14ac:dyDescent="0.2">
      <c r="B210" s="100" t="s">
        <v>205</v>
      </c>
      <c r="C210" s="136">
        <v>0</v>
      </c>
      <c r="D210" s="86">
        <v>0</v>
      </c>
      <c r="E210" s="85">
        <v>0</v>
      </c>
      <c r="F210" s="84">
        <v>0</v>
      </c>
      <c r="G210" s="83">
        <v>0</v>
      </c>
      <c r="H210" s="86">
        <v>0</v>
      </c>
      <c r="I210" s="88">
        <v>1</v>
      </c>
      <c r="J210" s="86">
        <v>0</v>
      </c>
      <c r="K210" s="88">
        <v>0</v>
      </c>
      <c r="L210" s="87">
        <v>0</v>
      </c>
      <c r="M210" s="88">
        <v>0</v>
      </c>
      <c r="N210" s="87">
        <v>0</v>
      </c>
      <c r="O210" s="88">
        <v>0</v>
      </c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81">
        <f t="shared" si="40"/>
        <v>0</v>
      </c>
      <c r="AE210" s="81">
        <f t="shared" si="41"/>
        <v>0</v>
      </c>
      <c r="AF210" s="81">
        <f t="shared" si="42"/>
        <v>0</v>
      </c>
      <c r="AG210" s="81">
        <f t="shared" si="43"/>
        <v>0</v>
      </c>
      <c r="AH210" s="81">
        <f t="shared" si="44"/>
        <v>0</v>
      </c>
      <c r="AI210" s="81">
        <f t="shared" si="45"/>
        <v>0</v>
      </c>
      <c r="AJ210" s="81">
        <f t="shared" si="46"/>
        <v>1.2</v>
      </c>
      <c r="AK210" s="81">
        <f t="shared" si="47"/>
        <v>0</v>
      </c>
      <c r="AL210" s="81">
        <f t="shared" si="48"/>
        <v>0</v>
      </c>
      <c r="AM210" s="81">
        <f t="shared" si="49"/>
        <v>0</v>
      </c>
      <c r="AN210" s="81">
        <f t="shared" si="50"/>
        <v>0</v>
      </c>
      <c r="AO210" s="81">
        <f t="shared" si="51"/>
        <v>0</v>
      </c>
      <c r="AP210" s="81">
        <f t="shared" si="52"/>
        <v>8.3333333333333329E-2</v>
      </c>
      <c r="AQ210" s="100"/>
    </row>
    <row r="211" spans="2:43" x14ac:dyDescent="0.2">
      <c r="B211" s="100" t="s">
        <v>199</v>
      </c>
      <c r="C211" s="136">
        <v>1</v>
      </c>
      <c r="D211" s="86">
        <v>0</v>
      </c>
      <c r="E211" s="85">
        <v>0</v>
      </c>
      <c r="F211" s="84">
        <v>0</v>
      </c>
      <c r="G211" s="83">
        <v>2</v>
      </c>
      <c r="H211" s="86">
        <v>0</v>
      </c>
      <c r="I211" s="88">
        <v>0</v>
      </c>
      <c r="J211" s="86">
        <v>0</v>
      </c>
      <c r="K211" s="88">
        <v>0</v>
      </c>
      <c r="L211" s="87">
        <v>0</v>
      </c>
      <c r="M211" s="88">
        <v>0</v>
      </c>
      <c r="N211" s="87">
        <v>0</v>
      </c>
      <c r="O211" s="88">
        <v>2</v>
      </c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81">
        <f t="shared" si="40"/>
        <v>1.2</v>
      </c>
      <c r="AE211" s="81">
        <f t="shared" si="41"/>
        <v>0</v>
      </c>
      <c r="AF211" s="81">
        <f t="shared" si="42"/>
        <v>0</v>
      </c>
      <c r="AG211" s="81">
        <f t="shared" si="43"/>
        <v>0</v>
      </c>
      <c r="AH211" s="81">
        <f t="shared" si="44"/>
        <v>2.4</v>
      </c>
      <c r="AI211" s="81">
        <f t="shared" si="45"/>
        <v>0</v>
      </c>
      <c r="AJ211" s="81">
        <f t="shared" si="46"/>
        <v>0</v>
      </c>
      <c r="AK211" s="81">
        <f t="shared" si="47"/>
        <v>0</v>
      </c>
      <c r="AL211" s="81">
        <f t="shared" si="48"/>
        <v>0</v>
      </c>
      <c r="AM211" s="81">
        <f t="shared" si="49"/>
        <v>0</v>
      </c>
      <c r="AN211" s="81">
        <f t="shared" si="50"/>
        <v>0</v>
      </c>
      <c r="AO211" s="81">
        <f t="shared" si="51"/>
        <v>0</v>
      </c>
      <c r="AP211" s="81">
        <f t="shared" si="52"/>
        <v>0.33333333333333331</v>
      </c>
      <c r="AQ211" s="100"/>
    </row>
    <row r="212" spans="2:43" x14ac:dyDescent="0.2">
      <c r="B212" s="100" t="s">
        <v>170</v>
      </c>
      <c r="C212" s="136">
        <v>1</v>
      </c>
      <c r="D212" s="86">
        <v>1</v>
      </c>
      <c r="E212" s="85">
        <v>3</v>
      </c>
      <c r="F212" s="84">
        <v>0</v>
      </c>
      <c r="G212" s="85">
        <v>0</v>
      </c>
      <c r="H212" s="84">
        <v>0</v>
      </c>
      <c r="I212" s="88">
        <v>20</v>
      </c>
      <c r="J212" s="84">
        <v>7</v>
      </c>
      <c r="K212" s="88">
        <v>0</v>
      </c>
      <c r="L212" s="87">
        <v>0</v>
      </c>
      <c r="M212" s="88">
        <v>0</v>
      </c>
      <c r="N212" s="87">
        <v>0</v>
      </c>
      <c r="O212" s="88">
        <v>0</v>
      </c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81">
        <f t="shared" si="40"/>
        <v>1.2</v>
      </c>
      <c r="AE212" s="81">
        <f t="shared" si="41"/>
        <v>1.2</v>
      </c>
      <c r="AF212" s="81">
        <f t="shared" si="42"/>
        <v>3.6</v>
      </c>
      <c r="AG212" s="81">
        <f t="shared" si="43"/>
        <v>0</v>
      </c>
      <c r="AH212" s="81">
        <f t="shared" si="44"/>
        <v>0</v>
      </c>
      <c r="AI212" s="81">
        <f t="shared" si="45"/>
        <v>0</v>
      </c>
      <c r="AJ212" s="81">
        <f t="shared" si="46"/>
        <v>24</v>
      </c>
      <c r="AK212" s="81">
        <f t="shared" si="47"/>
        <v>8.4</v>
      </c>
      <c r="AL212" s="81">
        <f t="shared" si="48"/>
        <v>0</v>
      </c>
      <c r="AM212" s="81">
        <f t="shared" si="49"/>
        <v>0</v>
      </c>
      <c r="AN212" s="81">
        <f t="shared" si="50"/>
        <v>0</v>
      </c>
      <c r="AO212" s="81">
        <f t="shared" si="51"/>
        <v>0</v>
      </c>
      <c r="AP212" s="81">
        <f t="shared" si="52"/>
        <v>2.5833333333333335</v>
      </c>
      <c r="AQ212" s="100"/>
    </row>
    <row r="213" spans="2:43" x14ac:dyDescent="0.2">
      <c r="B213" s="100" t="s">
        <v>187</v>
      </c>
      <c r="C213" s="136">
        <v>0</v>
      </c>
      <c r="D213" s="86">
        <v>0</v>
      </c>
      <c r="E213" s="85">
        <v>13</v>
      </c>
      <c r="F213" s="84">
        <v>15</v>
      </c>
      <c r="G213" s="85">
        <v>19</v>
      </c>
      <c r="H213" s="84">
        <v>19</v>
      </c>
      <c r="I213" s="88">
        <v>16</v>
      </c>
      <c r="J213" s="84">
        <v>11</v>
      </c>
      <c r="K213" s="88">
        <v>43</v>
      </c>
      <c r="L213" s="87">
        <v>62</v>
      </c>
      <c r="M213" s="88">
        <v>27</v>
      </c>
      <c r="N213" s="87">
        <v>22</v>
      </c>
      <c r="O213" s="88">
        <v>40</v>
      </c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81">
        <f t="shared" si="40"/>
        <v>0</v>
      </c>
      <c r="AE213" s="81">
        <f t="shared" si="41"/>
        <v>0</v>
      </c>
      <c r="AF213" s="81">
        <f t="shared" si="42"/>
        <v>15.6</v>
      </c>
      <c r="AG213" s="81">
        <f t="shared" si="43"/>
        <v>18</v>
      </c>
      <c r="AH213" s="81">
        <f t="shared" si="44"/>
        <v>22.8</v>
      </c>
      <c r="AI213" s="81">
        <f t="shared" si="45"/>
        <v>22.8</v>
      </c>
      <c r="AJ213" s="81">
        <f t="shared" si="46"/>
        <v>19.2</v>
      </c>
      <c r="AK213" s="81">
        <f t="shared" si="47"/>
        <v>13.2</v>
      </c>
      <c r="AL213" s="81">
        <f t="shared" si="48"/>
        <v>51.6</v>
      </c>
      <c r="AM213" s="81">
        <f t="shared" si="49"/>
        <v>74.400000000000006</v>
      </c>
      <c r="AN213" s="81">
        <f t="shared" si="50"/>
        <v>32.4</v>
      </c>
      <c r="AO213" s="81">
        <f t="shared" si="51"/>
        <v>26.4</v>
      </c>
      <c r="AP213" s="81">
        <f t="shared" si="52"/>
        <v>23.916666666666668</v>
      </c>
      <c r="AQ213" s="100"/>
    </row>
    <row r="214" spans="2:43" x14ac:dyDescent="0.2">
      <c r="B214" s="100" t="s">
        <v>188</v>
      </c>
      <c r="C214" s="136">
        <v>13</v>
      </c>
      <c r="D214" s="86">
        <v>0</v>
      </c>
      <c r="E214" s="85">
        <v>4</v>
      </c>
      <c r="F214" s="84">
        <v>4</v>
      </c>
      <c r="G214" s="85">
        <v>4</v>
      </c>
      <c r="H214" s="84">
        <v>2</v>
      </c>
      <c r="I214" s="88">
        <v>3</v>
      </c>
      <c r="J214" s="84">
        <v>1</v>
      </c>
      <c r="K214" s="88">
        <v>3</v>
      </c>
      <c r="L214" s="87">
        <v>16</v>
      </c>
      <c r="M214" s="88">
        <v>15</v>
      </c>
      <c r="N214" s="87">
        <v>1</v>
      </c>
      <c r="O214" s="88">
        <v>6</v>
      </c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81">
        <f t="shared" si="40"/>
        <v>15.6</v>
      </c>
      <c r="AE214" s="81">
        <f t="shared" si="41"/>
        <v>0</v>
      </c>
      <c r="AF214" s="81">
        <f t="shared" si="42"/>
        <v>4.8</v>
      </c>
      <c r="AG214" s="81">
        <f t="shared" si="43"/>
        <v>4.8</v>
      </c>
      <c r="AH214" s="81">
        <f t="shared" si="44"/>
        <v>4.8</v>
      </c>
      <c r="AI214" s="81">
        <f t="shared" si="45"/>
        <v>2.4</v>
      </c>
      <c r="AJ214" s="81">
        <f t="shared" si="46"/>
        <v>3.6</v>
      </c>
      <c r="AK214" s="81">
        <f t="shared" si="47"/>
        <v>1.2</v>
      </c>
      <c r="AL214" s="81">
        <f t="shared" si="48"/>
        <v>3.6</v>
      </c>
      <c r="AM214" s="81">
        <f t="shared" si="49"/>
        <v>19.2</v>
      </c>
      <c r="AN214" s="81">
        <f t="shared" si="50"/>
        <v>18</v>
      </c>
      <c r="AO214" s="81">
        <f t="shared" si="51"/>
        <v>1.2</v>
      </c>
      <c r="AP214" s="81">
        <f t="shared" si="52"/>
        <v>4.916666666666667</v>
      </c>
      <c r="AQ214" s="100"/>
    </row>
    <row r="215" spans="2:43" x14ac:dyDescent="0.2">
      <c r="B215" s="100" t="s">
        <v>189</v>
      </c>
      <c r="C215" s="136">
        <v>0</v>
      </c>
      <c r="D215" s="86">
        <v>0</v>
      </c>
      <c r="E215" s="85">
        <v>1</v>
      </c>
      <c r="F215" s="84">
        <v>0</v>
      </c>
      <c r="G215" s="85">
        <v>0</v>
      </c>
      <c r="H215" s="84">
        <v>2</v>
      </c>
      <c r="I215" s="88">
        <v>2</v>
      </c>
      <c r="J215" s="84">
        <v>0</v>
      </c>
      <c r="K215" s="88">
        <v>0</v>
      </c>
      <c r="L215" s="87">
        <v>0</v>
      </c>
      <c r="M215" s="88">
        <v>0</v>
      </c>
      <c r="N215" s="87">
        <v>0</v>
      </c>
      <c r="O215" s="88">
        <v>0</v>
      </c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81">
        <f t="shared" si="40"/>
        <v>0</v>
      </c>
      <c r="AE215" s="81">
        <f t="shared" si="41"/>
        <v>0</v>
      </c>
      <c r="AF215" s="81">
        <f t="shared" si="42"/>
        <v>1.2</v>
      </c>
      <c r="AG215" s="81">
        <f t="shared" si="43"/>
        <v>0</v>
      </c>
      <c r="AH215" s="81">
        <f t="shared" si="44"/>
        <v>0</v>
      </c>
      <c r="AI215" s="81">
        <f t="shared" si="45"/>
        <v>2.4</v>
      </c>
      <c r="AJ215" s="81">
        <f t="shared" si="46"/>
        <v>2.4</v>
      </c>
      <c r="AK215" s="81">
        <f t="shared" si="47"/>
        <v>0</v>
      </c>
      <c r="AL215" s="81">
        <f t="shared" si="48"/>
        <v>0</v>
      </c>
      <c r="AM215" s="81">
        <f t="shared" si="49"/>
        <v>0</v>
      </c>
      <c r="AN215" s="81">
        <f t="shared" si="50"/>
        <v>0</v>
      </c>
      <c r="AO215" s="81">
        <f t="shared" si="51"/>
        <v>0</v>
      </c>
      <c r="AP215" s="81">
        <f t="shared" si="52"/>
        <v>0.41666666666666669</v>
      </c>
      <c r="AQ215" s="100"/>
    </row>
    <row r="216" spans="2:43" x14ac:dyDescent="0.2">
      <c r="B216" s="100" t="s">
        <v>190</v>
      </c>
      <c r="C216" s="136">
        <v>0</v>
      </c>
      <c r="D216" s="86">
        <v>0</v>
      </c>
      <c r="E216" s="85">
        <v>1</v>
      </c>
      <c r="F216" s="84">
        <v>0</v>
      </c>
      <c r="G216" s="85">
        <v>0</v>
      </c>
      <c r="H216" s="84">
        <v>1</v>
      </c>
      <c r="I216" s="88">
        <v>0</v>
      </c>
      <c r="J216" s="84">
        <v>0</v>
      </c>
      <c r="K216" s="88">
        <v>0</v>
      </c>
      <c r="L216" s="87">
        <v>0</v>
      </c>
      <c r="M216" s="88">
        <v>0</v>
      </c>
      <c r="N216" s="87">
        <v>0</v>
      </c>
      <c r="O216" s="88">
        <v>0</v>
      </c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81">
        <f t="shared" ref="AD216:AD256" si="53">+(C216*20%)+C216</f>
        <v>0</v>
      </c>
      <c r="AE216" s="81">
        <f t="shared" ref="AE216:AE256" si="54">+(D216*20%)+D216</f>
        <v>0</v>
      </c>
      <c r="AF216" s="81">
        <f t="shared" ref="AF216:AF256" si="55">+(E216*20%)+E216</f>
        <v>1.2</v>
      </c>
      <c r="AG216" s="81">
        <f t="shared" ref="AG216:AG256" si="56">+(F216*20%)+F216</f>
        <v>0</v>
      </c>
      <c r="AH216" s="81">
        <f t="shared" ref="AH216:AH256" si="57">+(G216*20%)+G216</f>
        <v>0</v>
      </c>
      <c r="AI216" s="81">
        <f t="shared" ref="AI216:AI256" si="58">+(H216*20%)+H216</f>
        <v>1.2</v>
      </c>
      <c r="AJ216" s="81">
        <f t="shared" ref="AJ216:AJ256" si="59">+(I216*20%)+I216</f>
        <v>0</v>
      </c>
      <c r="AK216" s="81">
        <f t="shared" ref="AK216:AK256" si="60">+(J216*20%)+J216</f>
        <v>0</v>
      </c>
      <c r="AL216" s="81">
        <f t="shared" ref="AL216:AL256" si="61">+(K216*20%)+K216</f>
        <v>0</v>
      </c>
      <c r="AM216" s="81">
        <f t="shared" ref="AM216:AM256" si="62">+(L216*20%)+L216</f>
        <v>0</v>
      </c>
      <c r="AN216" s="81">
        <f t="shared" ref="AN216:AN256" si="63">+(M216*20%)+M216</f>
        <v>0</v>
      </c>
      <c r="AO216" s="81">
        <f t="shared" ref="AO216:AO256" si="64">+(N216*20%)+N216</f>
        <v>0</v>
      </c>
      <c r="AP216" s="81">
        <f t="shared" si="52"/>
        <v>0.16666666666666666</v>
      </c>
      <c r="AQ216" s="100"/>
    </row>
    <row r="217" spans="2:43" x14ac:dyDescent="0.2">
      <c r="B217" s="100" t="s">
        <v>196</v>
      </c>
      <c r="C217" s="136">
        <v>0</v>
      </c>
      <c r="D217" s="86">
        <v>0</v>
      </c>
      <c r="E217" s="85">
        <v>0</v>
      </c>
      <c r="F217" s="84">
        <v>5</v>
      </c>
      <c r="G217" s="85">
        <v>0</v>
      </c>
      <c r="H217" s="84">
        <v>0</v>
      </c>
      <c r="I217" s="88">
        <v>1</v>
      </c>
      <c r="J217" s="84">
        <v>0</v>
      </c>
      <c r="K217" s="88">
        <v>0</v>
      </c>
      <c r="L217" s="87">
        <v>0</v>
      </c>
      <c r="M217" s="88">
        <v>0</v>
      </c>
      <c r="N217" s="87">
        <v>0</v>
      </c>
      <c r="O217" s="88">
        <v>0</v>
      </c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81">
        <f t="shared" si="53"/>
        <v>0</v>
      </c>
      <c r="AE217" s="81">
        <f t="shared" si="54"/>
        <v>0</v>
      </c>
      <c r="AF217" s="81">
        <f t="shared" si="55"/>
        <v>0</v>
      </c>
      <c r="AG217" s="81">
        <f t="shared" si="56"/>
        <v>6</v>
      </c>
      <c r="AH217" s="81">
        <f t="shared" si="57"/>
        <v>0</v>
      </c>
      <c r="AI217" s="81">
        <f t="shared" si="58"/>
        <v>0</v>
      </c>
      <c r="AJ217" s="81">
        <f t="shared" si="59"/>
        <v>1.2</v>
      </c>
      <c r="AK217" s="81">
        <f t="shared" si="60"/>
        <v>0</v>
      </c>
      <c r="AL217" s="81">
        <f t="shared" si="61"/>
        <v>0</v>
      </c>
      <c r="AM217" s="81">
        <f t="shared" si="62"/>
        <v>0</v>
      </c>
      <c r="AN217" s="81">
        <f t="shared" si="63"/>
        <v>0</v>
      </c>
      <c r="AO217" s="81">
        <f t="shared" si="64"/>
        <v>0</v>
      </c>
      <c r="AP217" s="81">
        <f t="shared" si="52"/>
        <v>0.5</v>
      </c>
      <c r="AQ217" s="100"/>
    </row>
    <row r="218" spans="2:43" x14ac:dyDescent="0.2">
      <c r="B218" s="100" t="s">
        <v>223</v>
      </c>
      <c r="C218" s="136">
        <v>0</v>
      </c>
      <c r="D218" s="86">
        <v>0</v>
      </c>
      <c r="E218" s="85">
        <v>0</v>
      </c>
      <c r="F218" s="84">
        <v>0</v>
      </c>
      <c r="G218" s="85">
        <v>0</v>
      </c>
      <c r="H218" s="84">
        <v>0</v>
      </c>
      <c r="I218" s="88">
        <v>0</v>
      </c>
      <c r="J218" s="84">
        <v>1</v>
      </c>
      <c r="K218" s="88">
        <v>0</v>
      </c>
      <c r="L218" s="87">
        <v>0</v>
      </c>
      <c r="M218" s="88">
        <v>0</v>
      </c>
      <c r="N218" s="87">
        <v>0</v>
      </c>
      <c r="O218" s="88">
        <v>0</v>
      </c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81">
        <f t="shared" si="53"/>
        <v>0</v>
      </c>
      <c r="AE218" s="81">
        <f t="shared" si="54"/>
        <v>0</v>
      </c>
      <c r="AF218" s="81">
        <f t="shared" si="55"/>
        <v>0</v>
      </c>
      <c r="AG218" s="81">
        <f t="shared" si="56"/>
        <v>0</v>
      </c>
      <c r="AH218" s="81">
        <f t="shared" si="57"/>
        <v>0</v>
      </c>
      <c r="AI218" s="81">
        <f t="shared" si="58"/>
        <v>0</v>
      </c>
      <c r="AJ218" s="81">
        <f t="shared" si="59"/>
        <v>0</v>
      </c>
      <c r="AK218" s="81">
        <f t="shared" si="60"/>
        <v>1.2</v>
      </c>
      <c r="AL218" s="81">
        <f t="shared" si="61"/>
        <v>0</v>
      </c>
      <c r="AM218" s="81">
        <f t="shared" si="62"/>
        <v>0</v>
      </c>
      <c r="AN218" s="81">
        <f t="shared" si="63"/>
        <v>0</v>
      </c>
      <c r="AO218" s="81">
        <f t="shared" si="64"/>
        <v>0</v>
      </c>
      <c r="AP218" s="81">
        <f t="shared" si="52"/>
        <v>8.3333333333333329E-2</v>
      </c>
      <c r="AQ218" s="100"/>
    </row>
    <row r="219" spans="2:43" x14ac:dyDescent="0.2">
      <c r="B219" s="100" t="s">
        <v>224</v>
      </c>
      <c r="C219" s="136">
        <v>0</v>
      </c>
      <c r="D219" s="86">
        <v>0</v>
      </c>
      <c r="E219" s="85">
        <v>0</v>
      </c>
      <c r="F219" s="84">
        <v>1</v>
      </c>
      <c r="G219" s="85">
        <v>0</v>
      </c>
      <c r="H219" s="84">
        <v>0</v>
      </c>
      <c r="I219" s="88">
        <v>0</v>
      </c>
      <c r="J219" s="84">
        <v>0</v>
      </c>
      <c r="K219" s="88">
        <v>0</v>
      </c>
      <c r="L219" s="87">
        <v>0</v>
      </c>
      <c r="M219" s="88">
        <v>0</v>
      </c>
      <c r="N219" s="87">
        <v>0</v>
      </c>
      <c r="O219" s="88">
        <v>0</v>
      </c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81">
        <f t="shared" si="53"/>
        <v>0</v>
      </c>
      <c r="AE219" s="81">
        <f t="shared" si="54"/>
        <v>0</v>
      </c>
      <c r="AF219" s="81">
        <f t="shared" si="55"/>
        <v>0</v>
      </c>
      <c r="AG219" s="81">
        <f t="shared" si="56"/>
        <v>1.2</v>
      </c>
      <c r="AH219" s="81">
        <f t="shared" si="57"/>
        <v>0</v>
      </c>
      <c r="AI219" s="81">
        <f t="shared" si="58"/>
        <v>0</v>
      </c>
      <c r="AJ219" s="81">
        <f t="shared" si="59"/>
        <v>0</v>
      </c>
      <c r="AK219" s="81">
        <f t="shared" si="60"/>
        <v>0</v>
      </c>
      <c r="AL219" s="81">
        <f t="shared" si="61"/>
        <v>0</v>
      </c>
      <c r="AM219" s="81">
        <f t="shared" si="62"/>
        <v>0</v>
      </c>
      <c r="AN219" s="81">
        <f t="shared" si="63"/>
        <v>0</v>
      </c>
      <c r="AO219" s="81">
        <f t="shared" si="64"/>
        <v>0</v>
      </c>
      <c r="AP219" s="81">
        <f t="shared" si="52"/>
        <v>8.3333333333333329E-2</v>
      </c>
      <c r="AQ219" s="100"/>
    </row>
    <row r="220" spans="2:43" x14ac:dyDescent="0.2">
      <c r="B220" s="100" t="s">
        <v>191</v>
      </c>
      <c r="C220" s="136">
        <v>19</v>
      </c>
      <c r="D220" s="86">
        <v>5</v>
      </c>
      <c r="E220" s="85">
        <v>4</v>
      </c>
      <c r="F220" s="84">
        <v>1</v>
      </c>
      <c r="G220" s="85">
        <v>2</v>
      </c>
      <c r="H220" s="84">
        <v>1</v>
      </c>
      <c r="I220" s="88">
        <v>452</v>
      </c>
      <c r="J220" s="84">
        <v>0</v>
      </c>
      <c r="K220" s="88">
        <v>0</v>
      </c>
      <c r="L220" s="87">
        <v>33</v>
      </c>
      <c r="M220" s="88">
        <v>0</v>
      </c>
      <c r="N220" s="87">
        <v>0</v>
      </c>
      <c r="O220" s="88">
        <v>0</v>
      </c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81">
        <f t="shared" si="53"/>
        <v>22.8</v>
      </c>
      <c r="AE220" s="81">
        <f t="shared" si="54"/>
        <v>6</v>
      </c>
      <c r="AF220" s="81">
        <f t="shared" si="55"/>
        <v>4.8</v>
      </c>
      <c r="AG220" s="81">
        <f t="shared" si="56"/>
        <v>1.2</v>
      </c>
      <c r="AH220" s="81">
        <f t="shared" si="57"/>
        <v>2.4</v>
      </c>
      <c r="AI220" s="81">
        <f t="shared" si="58"/>
        <v>1.2</v>
      </c>
      <c r="AJ220" s="81">
        <f t="shared" si="59"/>
        <v>542.4</v>
      </c>
      <c r="AK220" s="81">
        <f t="shared" si="60"/>
        <v>0</v>
      </c>
      <c r="AL220" s="81">
        <f t="shared" si="61"/>
        <v>0</v>
      </c>
      <c r="AM220" s="81">
        <f t="shared" si="62"/>
        <v>39.6</v>
      </c>
      <c r="AN220" s="81">
        <f t="shared" si="63"/>
        <v>0</v>
      </c>
      <c r="AO220" s="81">
        <f t="shared" si="64"/>
        <v>0</v>
      </c>
      <c r="AP220" s="81">
        <f t="shared" si="52"/>
        <v>41.5</v>
      </c>
      <c r="AQ220" s="100"/>
    </row>
    <row r="221" spans="2:43" x14ac:dyDescent="0.2">
      <c r="B221" s="100" t="s">
        <v>171</v>
      </c>
      <c r="C221" s="136">
        <v>0</v>
      </c>
      <c r="D221" s="86">
        <v>6</v>
      </c>
      <c r="E221" s="85">
        <v>0</v>
      </c>
      <c r="F221" s="84">
        <v>0</v>
      </c>
      <c r="G221" s="83">
        <v>2</v>
      </c>
      <c r="H221" s="86">
        <v>0</v>
      </c>
      <c r="I221" s="88">
        <v>6</v>
      </c>
      <c r="J221" s="86">
        <v>0</v>
      </c>
      <c r="K221" s="88">
        <v>0</v>
      </c>
      <c r="L221" s="87">
        <v>14</v>
      </c>
      <c r="M221" s="88">
        <v>0</v>
      </c>
      <c r="N221" s="87">
        <v>0</v>
      </c>
      <c r="O221" s="88">
        <v>0</v>
      </c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81">
        <f t="shared" si="53"/>
        <v>0</v>
      </c>
      <c r="AE221" s="81">
        <f t="shared" si="54"/>
        <v>7.2</v>
      </c>
      <c r="AF221" s="81">
        <f t="shared" si="55"/>
        <v>0</v>
      </c>
      <c r="AG221" s="81">
        <f t="shared" si="56"/>
        <v>0</v>
      </c>
      <c r="AH221" s="81">
        <f t="shared" si="57"/>
        <v>2.4</v>
      </c>
      <c r="AI221" s="81">
        <f t="shared" si="58"/>
        <v>0</v>
      </c>
      <c r="AJ221" s="81">
        <f t="shared" si="59"/>
        <v>7.2</v>
      </c>
      <c r="AK221" s="81">
        <f t="shared" si="60"/>
        <v>0</v>
      </c>
      <c r="AL221" s="81">
        <f t="shared" si="61"/>
        <v>0</v>
      </c>
      <c r="AM221" s="81">
        <f t="shared" si="62"/>
        <v>16.8</v>
      </c>
      <c r="AN221" s="81">
        <f t="shared" si="63"/>
        <v>0</v>
      </c>
      <c r="AO221" s="81">
        <f t="shared" si="64"/>
        <v>0</v>
      </c>
      <c r="AP221" s="81">
        <f t="shared" si="52"/>
        <v>2.3333333333333335</v>
      </c>
      <c r="AQ221" s="100"/>
    </row>
    <row r="222" spans="2:43" x14ac:dyDescent="0.2">
      <c r="B222" s="100" t="s">
        <v>172</v>
      </c>
      <c r="C222" s="136">
        <v>1</v>
      </c>
      <c r="D222" s="86">
        <v>1</v>
      </c>
      <c r="E222" s="85">
        <v>1</v>
      </c>
      <c r="F222" s="84">
        <v>0</v>
      </c>
      <c r="G222" s="83">
        <v>0</v>
      </c>
      <c r="H222" s="86">
        <v>2</v>
      </c>
      <c r="I222" s="88">
        <v>4</v>
      </c>
      <c r="J222" s="86">
        <v>0</v>
      </c>
      <c r="K222" s="88">
        <v>0</v>
      </c>
      <c r="L222" s="87">
        <v>0</v>
      </c>
      <c r="M222" s="88">
        <v>13</v>
      </c>
      <c r="N222" s="87">
        <v>0</v>
      </c>
      <c r="O222" s="88">
        <v>0</v>
      </c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81">
        <f t="shared" si="53"/>
        <v>1.2</v>
      </c>
      <c r="AE222" s="81">
        <f t="shared" si="54"/>
        <v>1.2</v>
      </c>
      <c r="AF222" s="81">
        <f t="shared" si="55"/>
        <v>1.2</v>
      </c>
      <c r="AG222" s="81">
        <f t="shared" si="56"/>
        <v>0</v>
      </c>
      <c r="AH222" s="81">
        <f t="shared" si="57"/>
        <v>0</v>
      </c>
      <c r="AI222" s="81">
        <f t="shared" si="58"/>
        <v>2.4</v>
      </c>
      <c r="AJ222" s="81">
        <f t="shared" si="59"/>
        <v>4.8</v>
      </c>
      <c r="AK222" s="81">
        <f t="shared" si="60"/>
        <v>0</v>
      </c>
      <c r="AL222" s="81">
        <f t="shared" si="61"/>
        <v>0</v>
      </c>
      <c r="AM222" s="81">
        <f t="shared" si="62"/>
        <v>0</v>
      </c>
      <c r="AN222" s="81">
        <f t="shared" si="63"/>
        <v>15.6</v>
      </c>
      <c r="AO222" s="81">
        <f t="shared" si="64"/>
        <v>0</v>
      </c>
      <c r="AP222" s="81">
        <f t="shared" si="52"/>
        <v>1.75</v>
      </c>
      <c r="AQ222" s="100"/>
    </row>
    <row r="223" spans="2:43" x14ac:dyDescent="0.2">
      <c r="B223" s="100" t="s">
        <v>219</v>
      </c>
      <c r="C223" s="136">
        <v>0</v>
      </c>
      <c r="D223" s="86">
        <v>0</v>
      </c>
      <c r="E223" s="85">
        <v>0</v>
      </c>
      <c r="F223" s="84">
        <v>0</v>
      </c>
      <c r="G223" s="83">
        <v>0</v>
      </c>
      <c r="H223" s="86">
        <v>0</v>
      </c>
      <c r="I223" s="88">
        <v>0</v>
      </c>
      <c r="J223" s="86">
        <v>0</v>
      </c>
      <c r="K223" s="88">
        <v>7</v>
      </c>
      <c r="L223" s="87">
        <v>2</v>
      </c>
      <c r="M223" s="88">
        <v>0</v>
      </c>
      <c r="N223" s="87">
        <v>0</v>
      </c>
      <c r="O223" s="88">
        <v>15</v>
      </c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  <c r="AD223" s="81">
        <f t="shared" si="53"/>
        <v>0</v>
      </c>
      <c r="AE223" s="81">
        <f t="shared" si="54"/>
        <v>0</v>
      </c>
      <c r="AF223" s="81">
        <f t="shared" si="55"/>
        <v>0</v>
      </c>
      <c r="AG223" s="81">
        <f t="shared" si="56"/>
        <v>0</v>
      </c>
      <c r="AH223" s="81">
        <f t="shared" si="57"/>
        <v>0</v>
      </c>
      <c r="AI223" s="81">
        <f t="shared" si="58"/>
        <v>0</v>
      </c>
      <c r="AJ223" s="81">
        <f t="shared" si="59"/>
        <v>0</v>
      </c>
      <c r="AK223" s="81">
        <f t="shared" si="60"/>
        <v>0</v>
      </c>
      <c r="AL223" s="81">
        <f t="shared" si="61"/>
        <v>8.4</v>
      </c>
      <c r="AM223" s="81">
        <f t="shared" si="62"/>
        <v>2.4</v>
      </c>
      <c r="AN223" s="81">
        <f t="shared" si="63"/>
        <v>0</v>
      </c>
      <c r="AO223" s="81">
        <f t="shared" si="64"/>
        <v>0</v>
      </c>
      <c r="AP223" s="81">
        <f t="shared" si="52"/>
        <v>2</v>
      </c>
      <c r="AQ223" s="100"/>
    </row>
    <row r="224" spans="2:43" x14ac:dyDescent="0.2">
      <c r="B224" s="100" t="s">
        <v>173</v>
      </c>
      <c r="C224" s="136">
        <v>0</v>
      </c>
      <c r="D224" s="86">
        <v>2</v>
      </c>
      <c r="E224" s="85">
        <v>0</v>
      </c>
      <c r="F224" s="84">
        <v>0</v>
      </c>
      <c r="G224" s="83">
        <v>1</v>
      </c>
      <c r="H224" s="86">
        <v>0</v>
      </c>
      <c r="I224" s="88">
        <v>0</v>
      </c>
      <c r="J224" s="86">
        <v>0</v>
      </c>
      <c r="K224" s="88">
        <v>11</v>
      </c>
      <c r="L224" s="87">
        <v>6</v>
      </c>
      <c r="M224" s="88">
        <v>61</v>
      </c>
      <c r="N224" s="87">
        <v>1</v>
      </c>
      <c r="O224" s="88">
        <v>18</v>
      </c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81">
        <f t="shared" si="53"/>
        <v>0</v>
      </c>
      <c r="AE224" s="81">
        <f t="shared" si="54"/>
        <v>2.4</v>
      </c>
      <c r="AF224" s="81">
        <f t="shared" si="55"/>
        <v>0</v>
      </c>
      <c r="AG224" s="81">
        <f t="shared" si="56"/>
        <v>0</v>
      </c>
      <c r="AH224" s="81">
        <f t="shared" si="57"/>
        <v>1.2</v>
      </c>
      <c r="AI224" s="81">
        <f t="shared" si="58"/>
        <v>0</v>
      </c>
      <c r="AJ224" s="81">
        <f t="shared" si="59"/>
        <v>0</v>
      </c>
      <c r="AK224" s="81">
        <f t="shared" si="60"/>
        <v>0</v>
      </c>
      <c r="AL224" s="81">
        <f t="shared" si="61"/>
        <v>13.2</v>
      </c>
      <c r="AM224" s="81">
        <f t="shared" si="62"/>
        <v>7.2</v>
      </c>
      <c r="AN224" s="81">
        <f t="shared" si="63"/>
        <v>73.2</v>
      </c>
      <c r="AO224" s="81">
        <f t="shared" si="64"/>
        <v>1.2</v>
      </c>
      <c r="AP224" s="81">
        <f t="shared" si="52"/>
        <v>8.3333333333333339</v>
      </c>
      <c r="AQ224" s="100"/>
    </row>
    <row r="225" spans="2:43" x14ac:dyDescent="0.2">
      <c r="B225" s="100" t="s">
        <v>206</v>
      </c>
      <c r="C225" s="136">
        <v>0</v>
      </c>
      <c r="D225" s="86">
        <v>0</v>
      </c>
      <c r="E225" s="85">
        <v>0</v>
      </c>
      <c r="F225" s="84">
        <v>0</v>
      </c>
      <c r="G225" s="83">
        <v>0</v>
      </c>
      <c r="H225" s="86">
        <v>0</v>
      </c>
      <c r="I225" s="88">
        <v>1</v>
      </c>
      <c r="J225" s="86">
        <v>0</v>
      </c>
      <c r="K225" s="88">
        <v>9</v>
      </c>
      <c r="L225" s="87">
        <v>4</v>
      </c>
      <c r="M225" s="88">
        <v>63</v>
      </c>
      <c r="N225" s="87">
        <v>4</v>
      </c>
      <c r="O225" s="88">
        <v>37</v>
      </c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81">
        <f t="shared" si="53"/>
        <v>0</v>
      </c>
      <c r="AE225" s="81">
        <f t="shared" si="54"/>
        <v>0</v>
      </c>
      <c r="AF225" s="81">
        <f t="shared" si="55"/>
        <v>0</v>
      </c>
      <c r="AG225" s="81">
        <f t="shared" si="56"/>
        <v>0</v>
      </c>
      <c r="AH225" s="81">
        <f t="shared" si="57"/>
        <v>0</v>
      </c>
      <c r="AI225" s="81">
        <f t="shared" si="58"/>
        <v>0</v>
      </c>
      <c r="AJ225" s="81">
        <f t="shared" si="59"/>
        <v>1.2</v>
      </c>
      <c r="AK225" s="81">
        <f t="shared" si="60"/>
        <v>0</v>
      </c>
      <c r="AL225" s="81">
        <f t="shared" si="61"/>
        <v>10.8</v>
      </c>
      <c r="AM225" s="81">
        <f t="shared" si="62"/>
        <v>4.8</v>
      </c>
      <c r="AN225" s="81">
        <f t="shared" si="63"/>
        <v>75.599999999999994</v>
      </c>
      <c r="AO225" s="81">
        <f t="shared" si="64"/>
        <v>4.8</v>
      </c>
      <c r="AP225" s="81">
        <f t="shared" si="52"/>
        <v>9.8333333333333339</v>
      </c>
      <c r="AQ225" s="100"/>
    </row>
    <row r="226" spans="2:43" x14ac:dyDescent="0.2">
      <c r="B226" s="100" t="s">
        <v>220</v>
      </c>
      <c r="C226" s="136">
        <v>0</v>
      </c>
      <c r="D226" s="86">
        <v>0</v>
      </c>
      <c r="E226" s="85">
        <v>0</v>
      </c>
      <c r="F226" s="84">
        <v>0</v>
      </c>
      <c r="G226" s="83">
        <v>0</v>
      </c>
      <c r="H226" s="86">
        <v>0</v>
      </c>
      <c r="I226" s="88">
        <v>0</v>
      </c>
      <c r="J226" s="86">
        <v>0</v>
      </c>
      <c r="K226" s="88">
        <v>4</v>
      </c>
      <c r="L226" s="87">
        <v>0</v>
      </c>
      <c r="M226" s="88">
        <v>0</v>
      </c>
      <c r="N226" s="87">
        <v>0</v>
      </c>
      <c r="O226" s="88">
        <v>102</v>
      </c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81">
        <f t="shared" si="53"/>
        <v>0</v>
      </c>
      <c r="AE226" s="81">
        <f t="shared" si="54"/>
        <v>0</v>
      </c>
      <c r="AF226" s="81">
        <f t="shared" si="55"/>
        <v>0</v>
      </c>
      <c r="AG226" s="81">
        <f t="shared" si="56"/>
        <v>0</v>
      </c>
      <c r="AH226" s="81">
        <f t="shared" si="57"/>
        <v>0</v>
      </c>
      <c r="AI226" s="81">
        <f t="shared" si="58"/>
        <v>0</v>
      </c>
      <c r="AJ226" s="81">
        <f t="shared" si="59"/>
        <v>0</v>
      </c>
      <c r="AK226" s="81">
        <f t="shared" si="60"/>
        <v>0</v>
      </c>
      <c r="AL226" s="81">
        <f t="shared" si="61"/>
        <v>4.8</v>
      </c>
      <c r="AM226" s="81">
        <f t="shared" si="62"/>
        <v>0</v>
      </c>
      <c r="AN226" s="81">
        <f t="shared" si="63"/>
        <v>0</v>
      </c>
      <c r="AO226" s="81">
        <f t="shared" si="64"/>
        <v>0</v>
      </c>
      <c r="AP226" s="81">
        <f t="shared" si="52"/>
        <v>8.8333333333333339</v>
      </c>
      <c r="AQ226" s="100"/>
    </row>
    <row r="227" spans="2:43" x14ac:dyDescent="0.2">
      <c r="B227" s="100" t="s">
        <v>174</v>
      </c>
      <c r="C227" s="136">
        <v>0</v>
      </c>
      <c r="D227" s="86">
        <v>1</v>
      </c>
      <c r="E227" s="85">
        <v>0</v>
      </c>
      <c r="F227" s="84">
        <v>0</v>
      </c>
      <c r="G227" s="83">
        <v>0</v>
      </c>
      <c r="H227" s="86">
        <v>0</v>
      </c>
      <c r="I227" s="88">
        <v>0</v>
      </c>
      <c r="J227" s="86">
        <v>0</v>
      </c>
      <c r="K227" s="88">
        <v>4</v>
      </c>
      <c r="L227" s="87">
        <v>3</v>
      </c>
      <c r="M227" s="88">
        <v>0</v>
      </c>
      <c r="N227" s="87">
        <v>0</v>
      </c>
      <c r="O227" s="88">
        <v>2</v>
      </c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  <c r="AD227" s="81">
        <f t="shared" si="53"/>
        <v>0</v>
      </c>
      <c r="AE227" s="81">
        <f t="shared" si="54"/>
        <v>1.2</v>
      </c>
      <c r="AF227" s="81">
        <f t="shared" si="55"/>
        <v>0</v>
      </c>
      <c r="AG227" s="81">
        <f t="shared" si="56"/>
        <v>0</v>
      </c>
      <c r="AH227" s="81">
        <f t="shared" si="57"/>
        <v>0</v>
      </c>
      <c r="AI227" s="81">
        <f t="shared" si="58"/>
        <v>0</v>
      </c>
      <c r="AJ227" s="81">
        <f t="shared" si="59"/>
        <v>0</v>
      </c>
      <c r="AK227" s="81">
        <f t="shared" si="60"/>
        <v>0</v>
      </c>
      <c r="AL227" s="81">
        <f t="shared" si="61"/>
        <v>4.8</v>
      </c>
      <c r="AM227" s="81">
        <f t="shared" si="62"/>
        <v>3.6</v>
      </c>
      <c r="AN227" s="81">
        <f t="shared" si="63"/>
        <v>0</v>
      </c>
      <c r="AO227" s="81">
        <f t="shared" si="64"/>
        <v>0</v>
      </c>
      <c r="AP227" s="81">
        <f t="shared" si="52"/>
        <v>0.83333333333333337</v>
      </c>
      <c r="AQ227" s="100"/>
    </row>
    <row r="228" spans="2:43" x14ac:dyDescent="0.2">
      <c r="B228" s="100" t="s">
        <v>192</v>
      </c>
      <c r="C228" s="136">
        <v>0</v>
      </c>
      <c r="D228" s="86">
        <v>0</v>
      </c>
      <c r="E228" s="85">
        <v>1</v>
      </c>
      <c r="F228" s="84">
        <v>0</v>
      </c>
      <c r="G228" s="83">
        <v>0</v>
      </c>
      <c r="H228" s="86">
        <v>0</v>
      </c>
      <c r="I228" s="88">
        <v>0</v>
      </c>
      <c r="J228" s="86">
        <v>0</v>
      </c>
      <c r="K228" s="88">
        <v>4</v>
      </c>
      <c r="L228" s="87">
        <v>0</v>
      </c>
      <c r="M228" s="88">
        <v>100</v>
      </c>
      <c r="N228" s="87">
        <v>0</v>
      </c>
      <c r="O228" s="88">
        <v>70</v>
      </c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  <c r="AD228" s="81">
        <f t="shared" si="53"/>
        <v>0</v>
      </c>
      <c r="AE228" s="81">
        <f t="shared" si="54"/>
        <v>0</v>
      </c>
      <c r="AF228" s="81">
        <f t="shared" si="55"/>
        <v>1.2</v>
      </c>
      <c r="AG228" s="81">
        <f t="shared" si="56"/>
        <v>0</v>
      </c>
      <c r="AH228" s="81">
        <f t="shared" si="57"/>
        <v>0</v>
      </c>
      <c r="AI228" s="81">
        <f t="shared" si="58"/>
        <v>0</v>
      </c>
      <c r="AJ228" s="81">
        <f t="shared" si="59"/>
        <v>0</v>
      </c>
      <c r="AK228" s="81">
        <f t="shared" si="60"/>
        <v>0</v>
      </c>
      <c r="AL228" s="81">
        <f t="shared" si="61"/>
        <v>4.8</v>
      </c>
      <c r="AM228" s="81">
        <f t="shared" si="62"/>
        <v>0</v>
      </c>
      <c r="AN228" s="81">
        <f t="shared" si="63"/>
        <v>120</v>
      </c>
      <c r="AO228" s="81">
        <f t="shared" si="64"/>
        <v>0</v>
      </c>
      <c r="AP228" s="81">
        <f t="shared" si="52"/>
        <v>14.583333333333334</v>
      </c>
      <c r="AQ228" s="100"/>
    </row>
    <row r="229" spans="2:43" x14ac:dyDescent="0.2">
      <c r="B229" s="100" t="s">
        <v>175</v>
      </c>
      <c r="C229" s="136">
        <v>10</v>
      </c>
      <c r="D229" s="86">
        <v>15</v>
      </c>
      <c r="E229" s="85">
        <v>0</v>
      </c>
      <c r="F229" s="84">
        <v>0</v>
      </c>
      <c r="G229" s="83">
        <v>0</v>
      </c>
      <c r="H229" s="86">
        <v>0</v>
      </c>
      <c r="I229" s="88">
        <v>0</v>
      </c>
      <c r="J229" s="86">
        <v>0</v>
      </c>
      <c r="K229" s="88">
        <v>5</v>
      </c>
      <c r="L229" s="87">
        <v>1</v>
      </c>
      <c r="M229" s="88">
        <v>0</v>
      </c>
      <c r="N229" s="87">
        <v>0</v>
      </c>
      <c r="O229" s="88">
        <v>0</v>
      </c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81">
        <f t="shared" si="53"/>
        <v>12</v>
      </c>
      <c r="AE229" s="81">
        <f t="shared" si="54"/>
        <v>18</v>
      </c>
      <c r="AF229" s="81">
        <f t="shared" si="55"/>
        <v>0</v>
      </c>
      <c r="AG229" s="81">
        <f t="shared" si="56"/>
        <v>0</v>
      </c>
      <c r="AH229" s="81">
        <f t="shared" si="57"/>
        <v>0</v>
      </c>
      <c r="AI229" s="81">
        <f t="shared" si="58"/>
        <v>0</v>
      </c>
      <c r="AJ229" s="81">
        <f t="shared" si="59"/>
        <v>0</v>
      </c>
      <c r="AK229" s="81">
        <f t="shared" si="60"/>
        <v>0</v>
      </c>
      <c r="AL229" s="81">
        <f t="shared" si="61"/>
        <v>6</v>
      </c>
      <c r="AM229" s="81">
        <f t="shared" si="62"/>
        <v>1.2</v>
      </c>
      <c r="AN229" s="81">
        <f t="shared" si="63"/>
        <v>0</v>
      </c>
      <c r="AO229" s="81">
        <f t="shared" si="64"/>
        <v>0</v>
      </c>
      <c r="AP229" s="81">
        <f t="shared" si="52"/>
        <v>1.75</v>
      </c>
      <c r="AQ229" s="100"/>
    </row>
    <row r="230" spans="2:43" x14ac:dyDescent="0.2">
      <c r="B230" s="100" t="s">
        <v>176</v>
      </c>
      <c r="C230" s="136">
        <v>11</v>
      </c>
      <c r="D230" s="86">
        <v>36</v>
      </c>
      <c r="E230" s="85">
        <v>0</v>
      </c>
      <c r="F230" s="84">
        <v>0</v>
      </c>
      <c r="G230" s="83">
        <v>0</v>
      </c>
      <c r="H230" s="86">
        <v>0</v>
      </c>
      <c r="I230" s="88">
        <v>1</v>
      </c>
      <c r="J230" s="86">
        <v>0</v>
      </c>
      <c r="K230" s="88">
        <v>4</v>
      </c>
      <c r="L230" s="87">
        <v>1</v>
      </c>
      <c r="M230" s="88">
        <v>0</v>
      </c>
      <c r="N230" s="87">
        <v>0</v>
      </c>
      <c r="O230" s="88">
        <v>0</v>
      </c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81">
        <f t="shared" si="53"/>
        <v>13.2</v>
      </c>
      <c r="AE230" s="81">
        <f t="shared" si="54"/>
        <v>43.2</v>
      </c>
      <c r="AF230" s="81">
        <f t="shared" si="55"/>
        <v>0</v>
      </c>
      <c r="AG230" s="81">
        <f t="shared" si="56"/>
        <v>0</v>
      </c>
      <c r="AH230" s="81">
        <f t="shared" si="57"/>
        <v>0</v>
      </c>
      <c r="AI230" s="81">
        <f t="shared" si="58"/>
        <v>0</v>
      </c>
      <c r="AJ230" s="81">
        <f t="shared" si="59"/>
        <v>1.2</v>
      </c>
      <c r="AK230" s="81">
        <f t="shared" si="60"/>
        <v>0</v>
      </c>
      <c r="AL230" s="81">
        <f t="shared" si="61"/>
        <v>4.8</v>
      </c>
      <c r="AM230" s="81">
        <f t="shared" si="62"/>
        <v>1.2</v>
      </c>
      <c r="AN230" s="81">
        <f t="shared" si="63"/>
        <v>0</v>
      </c>
      <c r="AO230" s="81">
        <f t="shared" si="64"/>
        <v>0</v>
      </c>
      <c r="AP230" s="81">
        <f t="shared" si="52"/>
        <v>3.5</v>
      </c>
      <c r="AQ230" s="100"/>
    </row>
    <row r="231" spans="2:43" x14ac:dyDescent="0.2">
      <c r="B231" s="100" t="s">
        <v>177</v>
      </c>
      <c r="C231" s="136">
        <v>1</v>
      </c>
      <c r="D231" s="86">
        <v>2</v>
      </c>
      <c r="E231" s="85">
        <v>0</v>
      </c>
      <c r="F231" s="84">
        <v>0</v>
      </c>
      <c r="G231" s="83">
        <v>0</v>
      </c>
      <c r="H231" s="86">
        <v>4</v>
      </c>
      <c r="I231" s="88">
        <v>0</v>
      </c>
      <c r="J231" s="86">
        <v>0</v>
      </c>
      <c r="K231" s="88">
        <v>4</v>
      </c>
      <c r="L231" s="87">
        <v>0</v>
      </c>
      <c r="M231" s="88">
        <v>0</v>
      </c>
      <c r="N231" s="87">
        <v>0</v>
      </c>
      <c r="O231" s="88">
        <v>0</v>
      </c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81">
        <f t="shared" si="53"/>
        <v>1.2</v>
      </c>
      <c r="AE231" s="81">
        <f t="shared" si="54"/>
        <v>2.4</v>
      </c>
      <c r="AF231" s="81">
        <f t="shared" si="55"/>
        <v>0</v>
      </c>
      <c r="AG231" s="81">
        <f t="shared" si="56"/>
        <v>0</v>
      </c>
      <c r="AH231" s="81">
        <f t="shared" si="57"/>
        <v>0</v>
      </c>
      <c r="AI231" s="81">
        <f t="shared" si="58"/>
        <v>4.8</v>
      </c>
      <c r="AJ231" s="81">
        <f t="shared" si="59"/>
        <v>0</v>
      </c>
      <c r="AK231" s="81">
        <f t="shared" si="60"/>
        <v>0</v>
      </c>
      <c r="AL231" s="81">
        <f t="shared" si="61"/>
        <v>4.8</v>
      </c>
      <c r="AM231" s="81">
        <f t="shared" si="62"/>
        <v>0</v>
      </c>
      <c r="AN231" s="81">
        <f t="shared" si="63"/>
        <v>0</v>
      </c>
      <c r="AO231" s="81">
        <f t="shared" si="64"/>
        <v>0</v>
      </c>
      <c r="AP231" s="81">
        <f t="shared" si="52"/>
        <v>0.83333333333333337</v>
      </c>
      <c r="AQ231" s="100"/>
    </row>
    <row r="232" spans="2:43" x14ac:dyDescent="0.2">
      <c r="B232" s="100" t="s">
        <v>216</v>
      </c>
      <c r="C232" s="136">
        <v>0</v>
      </c>
      <c r="D232" s="86">
        <v>0</v>
      </c>
      <c r="E232" s="85">
        <v>0</v>
      </c>
      <c r="F232" s="84">
        <v>0</v>
      </c>
      <c r="G232" s="83">
        <v>0</v>
      </c>
      <c r="H232" s="86">
        <v>0</v>
      </c>
      <c r="I232" s="88">
        <v>0</v>
      </c>
      <c r="J232" s="86">
        <v>18</v>
      </c>
      <c r="K232" s="88">
        <v>0</v>
      </c>
      <c r="L232" s="87">
        <v>3</v>
      </c>
      <c r="M232" s="88">
        <v>0</v>
      </c>
      <c r="N232" s="87">
        <v>1</v>
      </c>
      <c r="O232" s="88">
        <v>40</v>
      </c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81">
        <f t="shared" si="53"/>
        <v>0</v>
      </c>
      <c r="AE232" s="81">
        <f t="shared" si="54"/>
        <v>0</v>
      </c>
      <c r="AF232" s="81">
        <f t="shared" si="55"/>
        <v>0</v>
      </c>
      <c r="AG232" s="81">
        <f t="shared" si="56"/>
        <v>0</v>
      </c>
      <c r="AH232" s="81">
        <f t="shared" si="57"/>
        <v>0</v>
      </c>
      <c r="AI232" s="81">
        <f t="shared" si="58"/>
        <v>0</v>
      </c>
      <c r="AJ232" s="81">
        <f t="shared" si="59"/>
        <v>0</v>
      </c>
      <c r="AK232" s="81">
        <f t="shared" si="60"/>
        <v>21.6</v>
      </c>
      <c r="AL232" s="81">
        <f t="shared" si="61"/>
        <v>0</v>
      </c>
      <c r="AM232" s="81">
        <f t="shared" si="62"/>
        <v>3.6</v>
      </c>
      <c r="AN232" s="81">
        <f t="shared" si="63"/>
        <v>0</v>
      </c>
      <c r="AO232" s="81">
        <f t="shared" si="64"/>
        <v>1.2</v>
      </c>
      <c r="AP232" s="81">
        <f t="shared" si="52"/>
        <v>5.166666666666667</v>
      </c>
      <c r="AQ232" s="100"/>
    </row>
    <row r="233" spans="2:43" x14ac:dyDescent="0.2">
      <c r="B233" s="100" t="s">
        <v>217</v>
      </c>
      <c r="C233" s="136">
        <v>0</v>
      </c>
      <c r="D233" s="86">
        <v>0</v>
      </c>
      <c r="E233" s="85">
        <v>0</v>
      </c>
      <c r="F233" s="84">
        <v>0</v>
      </c>
      <c r="G233" s="83">
        <v>0</v>
      </c>
      <c r="H233" s="86">
        <v>0</v>
      </c>
      <c r="I233" s="88">
        <v>0</v>
      </c>
      <c r="J233" s="86">
        <v>18</v>
      </c>
      <c r="K233" s="88">
        <v>0</v>
      </c>
      <c r="L233" s="87">
        <v>0</v>
      </c>
      <c r="M233" s="88">
        <v>0</v>
      </c>
      <c r="N233" s="87">
        <v>16</v>
      </c>
      <c r="O233" s="88">
        <v>13</v>
      </c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81">
        <f t="shared" si="53"/>
        <v>0</v>
      </c>
      <c r="AE233" s="81">
        <f t="shared" si="54"/>
        <v>0</v>
      </c>
      <c r="AF233" s="81">
        <f t="shared" si="55"/>
        <v>0</v>
      </c>
      <c r="AG233" s="81">
        <f t="shared" si="56"/>
        <v>0</v>
      </c>
      <c r="AH233" s="81">
        <f t="shared" si="57"/>
        <v>0</v>
      </c>
      <c r="AI233" s="81">
        <f t="shared" si="58"/>
        <v>0</v>
      </c>
      <c r="AJ233" s="81">
        <f t="shared" si="59"/>
        <v>0</v>
      </c>
      <c r="AK233" s="81">
        <f t="shared" si="60"/>
        <v>21.6</v>
      </c>
      <c r="AL233" s="81">
        <f t="shared" si="61"/>
        <v>0</v>
      </c>
      <c r="AM233" s="81">
        <f t="shared" si="62"/>
        <v>0</v>
      </c>
      <c r="AN233" s="81">
        <f t="shared" si="63"/>
        <v>0</v>
      </c>
      <c r="AO233" s="81">
        <f t="shared" si="64"/>
        <v>19.2</v>
      </c>
      <c r="AP233" s="81">
        <f t="shared" si="52"/>
        <v>3.9166666666666665</v>
      </c>
      <c r="AQ233" s="100"/>
    </row>
    <row r="234" spans="2:43" x14ac:dyDescent="0.2">
      <c r="B234" s="100" t="s">
        <v>178</v>
      </c>
      <c r="C234" s="136">
        <v>2</v>
      </c>
      <c r="D234" s="86">
        <v>2</v>
      </c>
      <c r="E234" s="85">
        <v>1</v>
      </c>
      <c r="F234" s="84">
        <v>0</v>
      </c>
      <c r="G234" s="85">
        <v>2</v>
      </c>
      <c r="H234" s="84">
        <v>0</v>
      </c>
      <c r="I234" s="88">
        <v>1</v>
      </c>
      <c r="J234" s="84">
        <v>59</v>
      </c>
      <c r="K234" s="88">
        <v>0</v>
      </c>
      <c r="L234" s="87">
        <v>0</v>
      </c>
      <c r="M234" s="88">
        <v>0</v>
      </c>
      <c r="N234" s="87">
        <v>0</v>
      </c>
      <c r="O234" s="88">
        <v>0</v>
      </c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81">
        <f t="shared" si="53"/>
        <v>2.4</v>
      </c>
      <c r="AE234" s="81">
        <f t="shared" si="54"/>
        <v>2.4</v>
      </c>
      <c r="AF234" s="81">
        <f t="shared" si="55"/>
        <v>1.2</v>
      </c>
      <c r="AG234" s="81">
        <f t="shared" si="56"/>
        <v>0</v>
      </c>
      <c r="AH234" s="81">
        <f t="shared" si="57"/>
        <v>2.4</v>
      </c>
      <c r="AI234" s="81">
        <f t="shared" si="58"/>
        <v>0</v>
      </c>
      <c r="AJ234" s="81">
        <f t="shared" si="59"/>
        <v>1.2</v>
      </c>
      <c r="AK234" s="81">
        <f t="shared" si="60"/>
        <v>70.8</v>
      </c>
      <c r="AL234" s="81">
        <f t="shared" si="61"/>
        <v>0</v>
      </c>
      <c r="AM234" s="81">
        <f t="shared" si="62"/>
        <v>0</v>
      </c>
      <c r="AN234" s="81">
        <f t="shared" si="63"/>
        <v>0</v>
      </c>
      <c r="AO234" s="81">
        <f t="shared" si="64"/>
        <v>0</v>
      </c>
      <c r="AP234" s="81">
        <f t="shared" si="52"/>
        <v>5.416666666666667</v>
      </c>
      <c r="AQ234" s="100"/>
    </row>
    <row r="235" spans="2:43" x14ac:dyDescent="0.2">
      <c r="B235" s="100" t="s">
        <v>207</v>
      </c>
      <c r="C235" s="136">
        <v>0</v>
      </c>
      <c r="D235" s="86">
        <v>0</v>
      </c>
      <c r="E235" s="85">
        <v>0</v>
      </c>
      <c r="F235" s="84">
        <v>0</v>
      </c>
      <c r="G235" s="85">
        <v>0</v>
      </c>
      <c r="H235" s="84">
        <v>0</v>
      </c>
      <c r="I235" s="88">
        <v>1</v>
      </c>
      <c r="J235" s="84">
        <v>0</v>
      </c>
      <c r="K235" s="88">
        <v>0</v>
      </c>
      <c r="L235" s="87">
        <v>0</v>
      </c>
      <c r="M235" s="88">
        <v>0</v>
      </c>
      <c r="N235" s="87">
        <v>0</v>
      </c>
      <c r="O235" s="88">
        <v>0</v>
      </c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81">
        <f t="shared" si="53"/>
        <v>0</v>
      </c>
      <c r="AE235" s="81">
        <f t="shared" si="54"/>
        <v>0</v>
      </c>
      <c r="AF235" s="81">
        <f t="shared" si="55"/>
        <v>0</v>
      </c>
      <c r="AG235" s="81">
        <f t="shared" si="56"/>
        <v>0</v>
      </c>
      <c r="AH235" s="81">
        <f t="shared" si="57"/>
        <v>0</v>
      </c>
      <c r="AI235" s="81">
        <f t="shared" si="58"/>
        <v>0</v>
      </c>
      <c r="AJ235" s="81">
        <f t="shared" si="59"/>
        <v>1.2</v>
      </c>
      <c r="AK235" s="81">
        <f t="shared" si="60"/>
        <v>0</v>
      </c>
      <c r="AL235" s="81">
        <f t="shared" si="61"/>
        <v>0</v>
      </c>
      <c r="AM235" s="81">
        <f t="shared" si="62"/>
        <v>0</v>
      </c>
      <c r="AN235" s="81">
        <f t="shared" si="63"/>
        <v>0</v>
      </c>
      <c r="AO235" s="81">
        <f t="shared" si="64"/>
        <v>0</v>
      </c>
      <c r="AP235" s="81">
        <f t="shared" si="52"/>
        <v>8.3333333333333329E-2</v>
      </c>
      <c r="AQ235" s="100"/>
    </row>
    <row r="236" spans="2:43" x14ac:dyDescent="0.2">
      <c r="B236" s="100" t="s">
        <v>218</v>
      </c>
      <c r="C236" s="136">
        <v>0</v>
      </c>
      <c r="D236" s="86">
        <v>0</v>
      </c>
      <c r="E236" s="85">
        <v>0</v>
      </c>
      <c r="F236" s="84">
        <v>0</v>
      </c>
      <c r="G236" s="85">
        <v>0</v>
      </c>
      <c r="H236" s="84">
        <v>0</v>
      </c>
      <c r="I236" s="88">
        <v>0</v>
      </c>
      <c r="J236" s="84">
        <v>88</v>
      </c>
      <c r="K236" s="88">
        <v>11</v>
      </c>
      <c r="L236" s="87">
        <v>23</v>
      </c>
      <c r="M236" s="88">
        <v>5</v>
      </c>
      <c r="N236" s="87">
        <v>18</v>
      </c>
      <c r="O236" s="88">
        <v>59</v>
      </c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81">
        <f t="shared" si="53"/>
        <v>0</v>
      </c>
      <c r="AE236" s="81">
        <f t="shared" si="54"/>
        <v>0</v>
      </c>
      <c r="AF236" s="81">
        <f t="shared" si="55"/>
        <v>0</v>
      </c>
      <c r="AG236" s="81">
        <f t="shared" si="56"/>
        <v>0</v>
      </c>
      <c r="AH236" s="81">
        <f t="shared" si="57"/>
        <v>0</v>
      </c>
      <c r="AI236" s="81">
        <f t="shared" si="58"/>
        <v>0</v>
      </c>
      <c r="AJ236" s="81">
        <f t="shared" si="59"/>
        <v>0</v>
      </c>
      <c r="AK236" s="81">
        <f t="shared" si="60"/>
        <v>105.6</v>
      </c>
      <c r="AL236" s="81">
        <f t="shared" si="61"/>
        <v>13.2</v>
      </c>
      <c r="AM236" s="81">
        <f t="shared" si="62"/>
        <v>27.6</v>
      </c>
      <c r="AN236" s="81">
        <f t="shared" si="63"/>
        <v>6</v>
      </c>
      <c r="AO236" s="81">
        <f t="shared" si="64"/>
        <v>21.6</v>
      </c>
      <c r="AP236" s="81">
        <f t="shared" si="52"/>
        <v>17</v>
      </c>
      <c r="AQ236" s="100"/>
    </row>
    <row r="237" spans="2:43" x14ac:dyDescent="0.2">
      <c r="B237" s="100" t="s">
        <v>197</v>
      </c>
      <c r="C237" s="136">
        <v>0</v>
      </c>
      <c r="D237" s="86">
        <v>0</v>
      </c>
      <c r="E237" s="85">
        <v>0</v>
      </c>
      <c r="F237" s="84">
        <v>24</v>
      </c>
      <c r="G237" s="85">
        <v>0</v>
      </c>
      <c r="H237" s="84">
        <v>2</v>
      </c>
      <c r="I237" s="88">
        <v>12</v>
      </c>
      <c r="J237" s="84">
        <v>43</v>
      </c>
      <c r="K237" s="88">
        <v>0</v>
      </c>
      <c r="L237" s="87">
        <v>17</v>
      </c>
      <c r="M237" s="88">
        <v>15</v>
      </c>
      <c r="N237" s="87">
        <v>1</v>
      </c>
      <c r="O237" s="88">
        <v>49</v>
      </c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81">
        <f t="shared" si="53"/>
        <v>0</v>
      </c>
      <c r="AE237" s="81">
        <f t="shared" si="54"/>
        <v>0</v>
      </c>
      <c r="AF237" s="81">
        <f t="shared" si="55"/>
        <v>0</v>
      </c>
      <c r="AG237" s="81">
        <f t="shared" si="56"/>
        <v>28.8</v>
      </c>
      <c r="AH237" s="81">
        <f t="shared" si="57"/>
        <v>0</v>
      </c>
      <c r="AI237" s="81">
        <f t="shared" si="58"/>
        <v>2.4</v>
      </c>
      <c r="AJ237" s="81">
        <f t="shared" si="59"/>
        <v>14.4</v>
      </c>
      <c r="AK237" s="81">
        <f t="shared" si="60"/>
        <v>51.6</v>
      </c>
      <c r="AL237" s="81">
        <f t="shared" si="61"/>
        <v>0</v>
      </c>
      <c r="AM237" s="81">
        <f t="shared" si="62"/>
        <v>20.399999999999999</v>
      </c>
      <c r="AN237" s="81">
        <f t="shared" si="63"/>
        <v>18</v>
      </c>
      <c r="AO237" s="81">
        <f t="shared" si="64"/>
        <v>1.2</v>
      </c>
      <c r="AP237" s="81">
        <f t="shared" si="52"/>
        <v>13.583333333333334</v>
      </c>
      <c r="AQ237" s="100"/>
    </row>
    <row r="238" spans="2:43" x14ac:dyDescent="0.2">
      <c r="B238" s="100" t="s">
        <v>208</v>
      </c>
      <c r="C238" s="136">
        <v>0</v>
      </c>
      <c r="D238" s="86">
        <v>0</v>
      </c>
      <c r="E238" s="85">
        <v>0</v>
      </c>
      <c r="F238" s="84">
        <v>0</v>
      </c>
      <c r="G238" s="85">
        <v>0</v>
      </c>
      <c r="H238" s="84">
        <v>0</v>
      </c>
      <c r="I238" s="88">
        <v>140</v>
      </c>
      <c r="J238" s="84">
        <v>0</v>
      </c>
      <c r="K238" s="88">
        <v>0</v>
      </c>
      <c r="L238" s="87">
        <v>0</v>
      </c>
      <c r="M238" s="88">
        <v>0</v>
      </c>
      <c r="N238" s="87">
        <v>0</v>
      </c>
      <c r="O238" s="88">
        <v>0</v>
      </c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81">
        <f t="shared" si="53"/>
        <v>0</v>
      </c>
      <c r="AE238" s="81">
        <f t="shared" si="54"/>
        <v>0</v>
      </c>
      <c r="AF238" s="81">
        <f t="shared" si="55"/>
        <v>0</v>
      </c>
      <c r="AG238" s="81">
        <f t="shared" si="56"/>
        <v>0</v>
      </c>
      <c r="AH238" s="81">
        <f t="shared" si="57"/>
        <v>0</v>
      </c>
      <c r="AI238" s="81">
        <f t="shared" si="58"/>
        <v>0</v>
      </c>
      <c r="AJ238" s="81">
        <f t="shared" si="59"/>
        <v>168</v>
      </c>
      <c r="AK238" s="81">
        <f t="shared" si="60"/>
        <v>0</v>
      </c>
      <c r="AL238" s="81">
        <f t="shared" si="61"/>
        <v>0</v>
      </c>
      <c r="AM238" s="81">
        <f t="shared" si="62"/>
        <v>0</v>
      </c>
      <c r="AN238" s="81">
        <f t="shared" si="63"/>
        <v>0</v>
      </c>
      <c r="AO238" s="81">
        <f t="shared" si="64"/>
        <v>0</v>
      </c>
      <c r="AP238" s="81">
        <f t="shared" si="52"/>
        <v>11.666666666666666</v>
      </c>
      <c r="AQ238" s="100"/>
    </row>
    <row r="239" spans="2:43" x14ac:dyDescent="0.2">
      <c r="B239" s="100" t="s">
        <v>209</v>
      </c>
      <c r="C239" s="136">
        <v>0</v>
      </c>
      <c r="D239" s="86">
        <v>0</v>
      </c>
      <c r="E239" s="85">
        <v>0</v>
      </c>
      <c r="F239" s="84">
        <v>0</v>
      </c>
      <c r="G239" s="85">
        <v>0</v>
      </c>
      <c r="H239" s="84">
        <v>0</v>
      </c>
      <c r="I239" s="88">
        <v>1</v>
      </c>
      <c r="J239" s="84">
        <v>0</v>
      </c>
      <c r="K239" s="88">
        <v>0</v>
      </c>
      <c r="L239" s="87">
        <v>0</v>
      </c>
      <c r="M239" s="88">
        <v>0</v>
      </c>
      <c r="N239" s="87">
        <v>0</v>
      </c>
      <c r="O239" s="88">
        <v>0</v>
      </c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81">
        <f t="shared" si="53"/>
        <v>0</v>
      </c>
      <c r="AE239" s="81">
        <f t="shared" si="54"/>
        <v>0</v>
      </c>
      <c r="AF239" s="81">
        <f t="shared" si="55"/>
        <v>0</v>
      </c>
      <c r="AG239" s="81">
        <f t="shared" si="56"/>
        <v>0</v>
      </c>
      <c r="AH239" s="81">
        <f t="shared" si="57"/>
        <v>0</v>
      </c>
      <c r="AI239" s="81">
        <f t="shared" si="58"/>
        <v>0</v>
      </c>
      <c r="AJ239" s="81">
        <f t="shared" si="59"/>
        <v>1.2</v>
      </c>
      <c r="AK239" s="81">
        <f t="shared" si="60"/>
        <v>0</v>
      </c>
      <c r="AL239" s="81">
        <f t="shared" si="61"/>
        <v>0</v>
      </c>
      <c r="AM239" s="81">
        <f t="shared" si="62"/>
        <v>0</v>
      </c>
      <c r="AN239" s="81">
        <f t="shared" si="63"/>
        <v>0</v>
      </c>
      <c r="AO239" s="81">
        <f t="shared" si="64"/>
        <v>0</v>
      </c>
      <c r="AP239" s="81">
        <f t="shared" si="52"/>
        <v>8.3333333333333329E-2</v>
      </c>
      <c r="AQ239" s="100"/>
    </row>
    <row r="240" spans="2:43" x14ac:dyDescent="0.2">
      <c r="B240" s="100" t="s">
        <v>221</v>
      </c>
      <c r="C240" s="136">
        <v>0</v>
      </c>
      <c r="D240" s="86">
        <v>1</v>
      </c>
      <c r="E240" s="85">
        <v>0</v>
      </c>
      <c r="F240" s="84">
        <v>0</v>
      </c>
      <c r="G240" s="83">
        <v>0</v>
      </c>
      <c r="H240" s="86">
        <v>0</v>
      </c>
      <c r="I240" s="88">
        <v>0</v>
      </c>
      <c r="J240" s="86">
        <v>0</v>
      </c>
      <c r="K240" s="88">
        <v>0</v>
      </c>
      <c r="L240" s="87">
        <v>0</v>
      </c>
      <c r="M240" s="88">
        <v>0</v>
      </c>
      <c r="N240" s="87">
        <v>0</v>
      </c>
      <c r="O240" s="88">
        <v>0</v>
      </c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81">
        <f t="shared" si="53"/>
        <v>0</v>
      </c>
      <c r="AE240" s="81">
        <f t="shared" si="54"/>
        <v>1.2</v>
      </c>
      <c r="AF240" s="81">
        <f t="shared" si="55"/>
        <v>0</v>
      </c>
      <c r="AG240" s="81">
        <f t="shared" si="56"/>
        <v>0</v>
      </c>
      <c r="AH240" s="81">
        <f t="shared" si="57"/>
        <v>0</v>
      </c>
      <c r="AI240" s="81">
        <f t="shared" si="58"/>
        <v>0</v>
      </c>
      <c r="AJ240" s="81">
        <f t="shared" si="59"/>
        <v>0</v>
      </c>
      <c r="AK240" s="81">
        <f t="shared" si="60"/>
        <v>0</v>
      </c>
      <c r="AL240" s="81">
        <f t="shared" si="61"/>
        <v>0</v>
      </c>
      <c r="AM240" s="81">
        <f t="shared" si="62"/>
        <v>0</v>
      </c>
      <c r="AN240" s="81">
        <f t="shared" si="63"/>
        <v>0</v>
      </c>
      <c r="AO240" s="81">
        <f t="shared" si="64"/>
        <v>0</v>
      </c>
      <c r="AP240" s="81">
        <f t="shared" si="52"/>
        <v>8.3333333333333329E-2</v>
      </c>
      <c r="AQ240" s="100"/>
    </row>
    <row r="241" spans="2:43" x14ac:dyDescent="0.2">
      <c r="B241" s="100" t="s">
        <v>210</v>
      </c>
      <c r="C241" s="136">
        <v>0</v>
      </c>
      <c r="D241" s="86">
        <v>0</v>
      </c>
      <c r="E241" s="85">
        <v>0</v>
      </c>
      <c r="F241" s="84">
        <v>0</v>
      </c>
      <c r="G241" s="83">
        <v>0</v>
      </c>
      <c r="H241" s="86">
        <v>0</v>
      </c>
      <c r="I241" s="88">
        <v>1</v>
      </c>
      <c r="J241" s="86">
        <v>0</v>
      </c>
      <c r="K241" s="88">
        <v>0</v>
      </c>
      <c r="L241" s="87">
        <v>0</v>
      </c>
      <c r="M241" s="88">
        <v>0</v>
      </c>
      <c r="N241" s="87">
        <v>0</v>
      </c>
      <c r="O241" s="88">
        <v>0</v>
      </c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81">
        <f t="shared" si="53"/>
        <v>0</v>
      </c>
      <c r="AE241" s="81">
        <f t="shared" si="54"/>
        <v>0</v>
      </c>
      <c r="AF241" s="81">
        <f t="shared" si="55"/>
        <v>0</v>
      </c>
      <c r="AG241" s="81">
        <f t="shared" si="56"/>
        <v>0</v>
      </c>
      <c r="AH241" s="81">
        <f t="shared" si="57"/>
        <v>0</v>
      </c>
      <c r="AI241" s="81">
        <f t="shared" si="58"/>
        <v>0</v>
      </c>
      <c r="AJ241" s="81">
        <f t="shared" si="59"/>
        <v>1.2</v>
      </c>
      <c r="AK241" s="81">
        <f t="shared" si="60"/>
        <v>0</v>
      </c>
      <c r="AL241" s="81">
        <f t="shared" si="61"/>
        <v>0</v>
      </c>
      <c r="AM241" s="81">
        <f t="shared" si="62"/>
        <v>0</v>
      </c>
      <c r="AN241" s="81">
        <f t="shared" si="63"/>
        <v>0</v>
      </c>
      <c r="AO241" s="81">
        <f t="shared" si="64"/>
        <v>0</v>
      </c>
      <c r="AP241" s="81">
        <f t="shared" si="52"/>
        <v>8.3333333333333329E-2</v>
      </c>
      <c r="AQ241" s="100"/>
    </row>
    <row r="242" spans="2:43" x14ac:dyDescent="0.2">
      <c r="B242" s="100" t="s">
        <v>211</v>
      </c>
      <c r="C242" s="136">
        <v>0</v>
      </c>
      <c r="D242" s="86">
        <v>0</v>
      </c>
      <c r="E242" s="85">
        <v>0</v>
      </c>
      <c r="F242" s="84">
        <v>0</v>
      </c>
      <c r="G242" s="83">
        <v>0</v>
      </c>
      <c r="H242" s="86">
        <v>0</v>
      </c>
      <c r="I242" s="88">
        <v>1</v>
      </c>
      <c r="J242" s="86">
        <v>0</v>
      </c>
      <c r="K242" s="88">
        <v>0</v>
      </c>
      <c r="L242" s="87">
        <v>0</v>
      </c>
      <c r="M242" s="88">
        <v>0</v>
      </c>
      <c r="N242" s="87">
        <v>0</v>
      </c>
      <c r="O242" s="88">
        <v>0</v>
      </c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81">
        <f t="shared" si="53"/>
        <v>0</v>
      </c>
      <c r="AE242" s="81">
        <f t="shared" si="54"/>
        <v>0</v>
      </c>
      <c r="AF242" s="81">
        <f t="shared" si="55"/>
        <v>0</v>
      </c>
      <c r="AG242" s="81">
        <f t="shared" si="56"/>
        <v>0</v>
      </c>
      <c r="AH242" s="81">
        <f t="shared" si="57"/>
        <v>0</v>
      </c>
      <c r="AI242" s="81">
        <f t="shared" si="58"/>
        <v>0</v>
      </c>
      <c r="AJ242" s="81">
        <f t="shared" si="59"/>
        <v>1.2</v>
      </c>
      <c r="AK242" s="81">
        <f t="shared" si="60"/>
        <v>0</v>
      </c>
      <c r="AL242" s="81">
        <f t="shared" si="61"/>
        <v>0</v>
      </c>
      <c r="AM242" s="81">
        <f t="shared" si="62"/>
        <v>0</v>
      </c>
      <c r="AN242" s="81">
        <f t="shared" si="63"/>
        <v>0</v>
      </c>
      <c r="AO242" s="81">
        <f t="shared" si="64"/>
        <v>0</v>
      </c>
      <c r="AP242" s="81">
        <f t="shared" si="52"/>
        <v>8.3333333333333329E-2</v>
      </c>
      <c r="AQ242" s="100"/>
    </row>
    <row r="243" spans="2:43" x14ac:dyDescent="0.2">
      <c r="B243" s="100" t="s">
        <v>212</v>
      </c>
      <c r="C243" s="136">
        <v>0</v>
      </c>
      <c r="D243" s="86">
        <v>0</v>
      </c>
      <c r="E243" s="85">
        <v>0</v>
      </c>
      <c r="F243" s="84">
        <v>0</v>
      </c>
      <c r="G243" s="83">
        <v>0</v>
      </c>
      <c r="H243" s="86">
        <v>0</v>
      </c>
      <c r="I243" s="88">
        <v>1</v>
      </c>
      <c r="J243" s="86">
        <v>0</v>
      </c>
      <c r="K243" s="88">
        <v>0</v>
      </c>
      <c r="L243" s="87">
        <v>0</v>
      </c>
      <c r="M243" s="88">
        <v>0</v>
      </c>
      <c r="N243" s="87">
        <v>0</v>
      </c>
      <c r="O243" s="88">
        <v>0</v>
      </c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81">
        <f t="shared" si="53"/>
        <v>0</v>
      </c>
      <c r="AE243" s="81">
        <f t="shared" si="54"/>
        <v>0</v>
      </c>
      <c r="AF243" s="81">
        <f t="shared" si="55"/>
        <v>0</v>
      </c>
      <c r="AG243" s="81">
        <f t="shared" si="56"/>
        <v>0</v>
      </c>
      <c r="AH243" s="81">
        <f t="shared" si="57"/>
        <v>0</v>
      </c>
      <c r="AI243" s="81">
        <f t="shared" si="58"/>
        <v>0</v>
      </c>
      <c r="AJ243" s="81">
        <f t="shared" si="59"/>
        <v>1.2</v>
      </c>
      <c r="AK243" s="81">
        <f t="shared" si="60"/>
        <v>0</v>
      </c>
      <c r="AL243" s="81">
        <f t="shared" si="61"/>
        <v>0</v>
      </c>
      <c r="AM243" s="81">
        <f t="shared" si="62"/>
        <v>0</v>
      </c>
      <c r="AN243" s="81">
        <f t="shared" si="63"/>
        <v>0</v>
      </c>
      <c r="AO243" s="81">
        <f t="shared" si="64"/>
        <v>0</v>
      </c>
      <c r="AP243" s="81">
        <f t="shared" si="52"/>
        <v>8.3333333333333329E-2</v>
      </c>
      <c r="AQ243" s="100"/>
    </row>
    <row r="244" spans="2:43" x14ac:dyDescent="0.2">
      <c r="B244" s="100" t="s">
        <v>213</v>
      </c>
      <c r="C244" s="136">
        <v>0</v>
      </c>
      <c r="D244" s="86">
        <v>0</v>
      </c>
      <c r="E244" s="85">
        <v>0</v>
      </c>
      <c r="F244" s="84">
        <v>0</v>
      </c>
      <c r="G244" s="83">
        <v>0</v>
      </c>
      <c r="H244" s="86">
        <v>0</v>
      </c>
      <c r="I244" s="88">
        <v>2</v>
      </c>
      <c r="J244" s="86">
        <v>0</v>
      </c>
      <c r="K244" s="88">
        <v>0</v>
      </c>
      <c r="L244" s="87">
        <v>0</v>
      </c>
      <c r="M244" s="88">
        <v>0</v>
      </c>
      <c r="N244" s="87">
        <v>0</v>
      </c>
      <c r="O244" s="88">
        <v>0</v>
      </c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81">
        <f t="shared" si="53"/>
        <v>0</v>
      </c>
      <c r="AE244" s="81">
        <f t="shared" si="54"/>
        <v>0</v>
      </c>
      <c r="AF244" s="81">
        <f t="shared" si="55"/>
        <v>0</v>
      </c>
      <c r="AG244" s="81">
        <f t="shared" si="56"/>
        <v>0</v>
      </c>
      <c r="AH244" s="81">
        <f t="shared" si="57"/>
        <v>0</v>
      </c>
      <c r="AI244" s="81">
        <f t="shared" si="58"/>
        <v>0</v>
      </c>
      <c r="AJ244" s="81">
        <f t="shared" si="59"/>
        <v>2.4</v>
      </c>
      <c r="AK244" s="81">
        <f t="shared" si="60"/>
        <v>0</v>
      </c>
      <c r="AL244" s="81">
        <f t="shared" si="61"/>
        <v>0</v>
      </c>
      <c r="AM244" s="81">
        <f t="shared" si="62"/>
        <v>0</v>
      </c>
      <c r="AN244" s="81">
        <f t="shared" si="63"/>
        <v>0</v>
      </c>
      <c r="AO244" s="81">
        <f t="shared" si="64"/>
        <v>0</v>
      </c>
      <c r="AP244" s="81">
        <f t="shared" si="52"/>
        <v>0.16666666666666666</v>
      </c>
      <c r="AQ244" s="100"/>
    </row>
    <row r="245" spans="2:43" x14ac:dyDescent="0.2">
      <c r="B245" s="100" t="s">
        <v>201</v>
      </c>
      <c r="C245" s="136">
        <v>0</v>
      </c>
      <c r="D245" s="86">
        <v>0</v>
      </c>
      <c r="E245" s="85">
        <v>0</v>
      </c>
      <c r="F245" s="84">
        <v>0</v>
      </c>
      <c r="G245" s="83">
        <v>0</v>
      </c>
      <c r="H245" s="86">
        <v>1</v>
      </c>
      <c r="I245" s="88">
        <v>3</v>
      </c>
      <c r="J245" s="86">
        <v>0</v>
      </c>
      <c r="K245" s="88">
        <v>0</v>
      </c>
      <c r="L245" s="87">
        <v>0</v>
      </c>
      <c r="M245" s="88">
        <v>0</v>
      </c>
      <c r="N245" s="87">
        <v>0</v>
      </c>
      <c r="O245" s="88">
        <v>0</v>
      </c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81">
        <f t="shared" si="53"/>
        <v>0</v>
      </c>
      <c r="AE245" s="81">
        <f t="shared" si="54"/>
        <v>0</v>
      </c>
      <c r="AF245" s="81">
        <f t="shared" si="55"/>
        <v>0</v>
      </c>
      <c r="AG245" s="81">
        <f t="shared" si="56"/>
        <v>0</v>
      </c>
      <c r="AH245" s="81">
        <f t="shared" si="57"/>
        <v>0</v>
      </c>
      <c r="AI245" s="81">
        <f t="shared" si="58"/>
        <v>1.2</v>
      </c>
      <c r="AJ245" s="81">
        <f t="shared" si="59"/>
        <v>3.6</v>
      </c>
      <c r="AK245" s="81">
        <f t="shared" si="60"/>
        <v>0</v>
      </c>
      <c r="AL245" s="81">
        <f t="shared" si="61"/>
        <v>0</v>
      </c>
      <c r="AM245" s="81">
        <f t="shared" si="62"/>
        <v>0</v>
      </c>
      <c r="AN245" s="81">
        <f t="shared" si="63"/>
        <v>0</v>
      </c>
      <c r="AO245" s="81">
        <f t="shared" si="64"/>
        <v>0</v>
      </c>
      <c r="AP245" s="81">
        <f t="shared" si="52"/>
        <v>0.33333333333333331</v>
      </c>
      <c r="AQ245" s="100"/>
    </row>
    <row r="246" spans="2:43" x14ac:dyDescent="0.2">
      <c r="B246" s="100" t="s">
        <v>179</v>
      </c>
      <c r="C246" s="136">
        <v>1</v>
      </c>
      <c r="D246" s="86">
        <v>1</v>
      </c>
      <c r="E246" s="85">
        <v>0</v>
      </c>
      <c r="F246" s="84">
        <v>0</v>
      </c>
      <c r="G246" s="83">
        <v>0</v>
      </c>
      <c r="H246" s="86">
        <v>0</v>
      </c>
      <c r="I246" s="88">
        <v>6</v>
      </c>
      <c r="J246" s="86">
        <v>10</v>
      </c>
      <c r="K246" s="88">
        <v>0</v>
      </c>
      <c r="L246" s="87">
        <v>0</v>
      </c>
      <c r="M246" s="88">
        <v>0</v>
      </c>
      <c r="N246" s="87">
        <v>0</v>
      </c>
      <c r="O246" s="88">
        <v>0</v>
      </c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81">
        <f t="shared" si="53"/>
        <v>1.2</v>
      </c>
      <c r="AE246" s="81">
        <f t="shared" si="54"/>
        <v>1.2</v>
      </c>
      <c r="AF246" s="81">
        <f t="shared" si="55"/>
        <v>0</v>
      </c>
      <c r="AG246" s="81">
        <f t="shared" si="56"/>
        <v>0</v>
      </c>
      <c r="AH246" s="81">
        <f t="shared" si="57"/>
        <v>0</v>
      </c>
      <c r="AI246" s="81">
        <f t="shared" si="58"/>
        <v>0</v>
      </c>
      <c r="AJ246" s="81">
        <f t="shared" si="59"/>
        <v>7.2</v>
      </c>
      <c r="AK246" s="81">
        <f t="shared" si="60"/>
        <v>12</v>
      </c>
      <c r="AL246" s="81">
        <f t="shared" si="61"/>
        <v>0</v>
      </c>
      <c r="AM246" s="81">
        <f t="shared" si="62"/>
        <v>0</v>
      </c>
      <c r="AN246" s="81">
        <f t="shared" si="63"/>
        <v>0</v>
      </c>
      <c r="AO246" s="81">
        <f t="shared" si="64"/>
        <v>0</v>
      </c>
      <c r="AP246" s="81">
        <f t="shared" si="52"/>
        <v>1.4166666666666667</v>
      </c>
      <c r="AQ246" s="100"/>
    </row>
    <row r="247" spans="2:43" x14ac:dyDescent="0.2">
      <c r="B247" s="100" t="s">
        <v>193</v>
      </c>
      <c r="C247" s="136">
        <v>1</v>
      </c>
      <c r="D247" s="86">
        <v>0</v>
      </c>
      <c r="E247" s="85">
        <v>1</v>
      </c>
      <c r="F247" s="84">
        <v>18</v>
      </c>
      <c r="G247" s="83">
        <v>1</v>
      </c>
      <c r="H247" s="86">
        <v>0</v>
      </c>
      <c r="I247" s="88">
        <v>0</v>
      </c>
      <c r="J247" s="86">
        <v>0</v>
      </c>
      <c r="K247" s="88">
        <v>12</v>
      </c>
      <c r="L247" s="87">
        <v>0</v>
      </c>
      <c r="M247" s="88">
        <v>0</v>
      </c>
      <c r="N247" s="87">
        <v>1</v>
      </c>
      <c r="O247" s="88">
        <v>3</v>
      </c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81">
        <f t="shared" si="53"/>
        <v>1.2</v>
      </c>
      <c r="AE247" s="81">
        <f t="shared" si="54"/>
        <v>0</v>
      </c>
      <c r="AF247" s="81">
        <f t="shared" si="55"/>
        <v>1.2</v>
      </c>
      <c r="AG247" s="81">
        <f t="shared" si="56"/>
        <v>21.6</v>
      </c>
      <c r="AH247" s="81">
        <f t="shared" si="57"/>
        <v>1.2</v>
      </c>
      <c r="AI247" s="81">
        <f t="shared" si="58"/>
        <v>0</v>
      </c>
      <c r="AJ247" s="81">
        <f t="shared" si="59"/>
        <v>0</v>
      </c>
      <c r="AK247" s="81">
        <f t="shared" si="60"/>
        <v>0</v>
      </c>
      <c r="AL247" s="81">
        <f t="shared" si="61"/>
        <v>14.4</v>
      </c>
      <c r="AM247" s="81">
        <f t="shared" si="62"/>
        <v>0</v>
      </c>
      <c r="AN247" s="81">
        <f t="shared" si="63"/>
        <v>0</v>
      </c>
      <c r="AO247" s="81">
        <f t="shared" si="64"/>
        <v>1.2</v>
      </c>
      <c r="AP247" s="81">
        <f t="shared" si="52"/>
        <v>3</v>
      </c>
      <c r="AQ247" s="100"/>
    </row>
    <row r="248" spans="2:43" x14ac:dyDescent="0.2">
      <c r="B248" s="100" t="s">
        <v>180</v>
      </c>
      <c r="C248" s="136">
        <v>1</v>
      </c>
      <c r="D248" s="86">
        <v>1</v>
      </c>
      <c r="E248" s="85">
        <v>0</v>
      </c>
      <c r="F248" s="84">
        <v>1</v>
      </c>
      <c r="G248" s="83">
        <v>0</v>
      </c>
      <c r="H248" s="86">
        <v>0</v>
      </c>
      <c r="I248" s="88">
        <v>0</v>
      </c>
      <c r="J248" s="86">
        <v>0</v>
      </c>
      <c r="K248" s="88">
        <v>12</v>
      </c>
      <c r="L248" s="87">
        <v>0</v>
      </c>
      <c r="M248" s="88">
        <v>50</v>
      </c>
      <c r="N248" s="87">
        <v>15</v>
      </c>
      <c r="O248" s="88">
        <v>0</v>
      </c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81">
        <f t="shared" si="53"/>
        <v>1.2</v>
      </c>
      <c r="AE248" s="81">
        <f t="shared" si="54"/>
        <v>1.2</v>
      </c>
      <c r="AF248" s="81">
        <f t="shared" si="55"/>
        <v>0</v>
      </c>
      <c r="AG248" s="81">
        <f t="shared" si="56"/>
        <v>1.2</v>
      </c>
      <c r="AH248" s="81">
        <f t="shared" si="57"/>
        <v>0</v>
      </c>
      <c r="AI248" s="81">
        <f t="shared" si="58"/>
        <v>0</v>
      </c>
      <c r="AJ248" s="81">
        <f t="shared" si="59"/>
        <v>0</v>
      </c>
      <c r="AK248" s="81">
        <f t="shared" si="60"/>
        <v>0</v>
      </c>
      <c r="AL248" s="81">
        <f t="shared" si="61"/>
        <v>14.4</v>
      </c>
      <c r="AM248" s="81">
        <f t="shared" si="62"/>
        <v>0</v>
      </c>
      <c r="AN248" s="81">
        <f t="shared" si="63"/>
        <v>60</v>
      </c>
      <c r="AO248" s="81">
        <f t="shared" si="64"/>
        <v>18</v>
      </c>
      <c r="AP248" s="81">
        <f t="shared" si="52"/>
        <v>6.583333333333333</v>
      </c>
      <c r="AQ248" s="100"/>
    </row>
    <row r="249" spans="2:43" x14ac:dyDescent="0.2">
      <c r="B249" s="100" t="s">
        <v>181</v>
      </c>
      <c r="C249" s="136">
        <v>12</v>
      </c>
      <c r="D249" s="86">
        <v>41</v>
      </c>
      <c r="E249" s="85">
        <v>2</v>
      </c>
      <c r="F249" s="84">
        <v>23</v>
      </c>
      <c r="G249" s="85">
        <v>8</v>
      </c>
      <c r="H249" s="84">
        <v>12</v>
      </c>
      <c r="I249" s="88">
        <v>19</v>
      </c>
      <c r="J249" s="84">
        <v>60</v>
      </c>
      <c r="K249" s="88">
        <v>18</v>
      </c>
      <c r="L249" s="87">
        <v>2</v>
      </c>
      <c r="M249" s="88">
        <v>0</v>
      </c>
      <c r="N249" s="87">
        <v>2</v>
      </c>
      <c r="O249" s="88">
        <v>0</v>
      </c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  <c r="AD249" s="81">
        <f t="shared" si="53"/>
        <v>14.4</v>
      </c>
      <c r="AE249" s="81">
        <f t="shared" si="54"/>
        <v>49.2</v>
      </c>
      <c r="AF249" s="81">
        <f t="shared" si="55"/>
        <v>2.4</v>
      </c>
      <c r="AG249" s="81">
        <f t="shared" si="56"/>
        <v>27.6</v>
      </c>
      <c r="AH249" s="81">
        <f t="shared" si="57"/>
        <v>9.6</v>
      </c>
      <c r="AI249" s="81">
        <f t="shared" si="58"/>
        <v>14.4</v>
      </c>
      <c r="AJ249" s="81">
        <f t="shared" si="59"/>
        <v>22.8</v>
      </c>
      <c r="AK249" s="81">
        <f t="shared" si="60"/>
        <v>72</v>
      </c>
      <c r="AL249" s="81">
        <f t="shared" si="61"/>
        <v>21.6</v>
      </c>
      <c r="AM249" s="81">
        <f t="shared" si="62"/>
        <v>2.4</v>
      </c>
      <c r="AN249" s="81">
        <f t="shared" si="63"/>
        <v>0</v>
      </c>
      <c r="AO249" s="81">
        <f t="shared" si="64"/>
        <v>2.4</v>
      </c>
      <c r="AP249" s="81">
        <f t="shared" si="52"/>
        <v>15.583333333333334</v>
      </c>
      <c r="AQ249" s="100"/>
    </row>
    <row r="250" spans="2:43" x14ac:dyDescent="0.2">
      <c r="B250" s="100" t="s">
        <v>182</v>
      </c>
      <c r="C250" s="136">
        <v>10</v>
      </c>
      <c r="D250" s="86">
        <v>44</v>
      </c>
      <c r="E250" s="85">
        <v>6</v>
      </c>
      <c r="F250" s="84">
        <v>0</v>
      </c>
      <c r="G250" s="83">
        <v>0</v>
      </c>
      <c r="H250" s="86">
        <v>0</v>
      </c>
      <c r="I250" s="88">
        <v>0</v>
      </c>
      <c r="J250" s="86">
        <v>63</v>
      </c>
      <c r="K250" s="88">
        <v>8</v>
      </c>
      <c r="L250" s="87">
        <v>2</v>
      </c>
      <c r="M250" s="88">
        <v>2</v>
      </c>
      <c r="N250" s="87">
        <v>0</v>
      </c>
      <c r="O250" s="88">
        <v>0</v>
      </c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  <c r="AD250" s="81">
        <f t="shared" si="53"/>
        <v>12</v>
      </c>
      <c r="AE250" s="81">
        <f t="shared" si="54"/>
        <v>52.8</v>
      </c>
      <c r="AF250" s="81">
        <f t="shared" si="55"/>
        <v>7.2</v>
      </c>
      <c r="AG250" s="81">
        <f t="shared" si="56"/>
        <v>0</v>
      </c>
      <c r="AH250" s="81">
        <f t="shared" si="57"/>
        <v>0</v>
      </c>
      <c r="AI250" s="81">
        <f t="shared" si="58"/>
        <v>0</v>
      </c>
      <c r="AJ250" s="81">
        <f t="shared" si="59"/>
        <v>0</v>
      </c>
      <c r="AK250" s="81">
        <f t="shared" si="60"/>
        <v>75.599999999999994</v>
      </c>
      <c r="AL250" s="81">
        <f t="shared" si="61"/>
        <v>9.6</v>
      </c>
      <c r="AM250" s="81">
        <f t="shared" si="62"/>
        <v>2.4</v>
      </c>
      <c r="AN250" s="81">
        <f t="shared" si="63"/>
        <v>2.4</v>
      </c>
      <c r="AO250" s="81">
        <f t="shared" si="64"/>
        <v>0</v>
      </c>
      <c r="AP250" s="81">
        <f t="shared" si="52"/>
        <v>10.416666666666666</v>
      </c>
      <c r="AQ250" s="100"/>
    </row>
    <row r="251" spans="2:43" x14ac:dyDescent="0.2">
      <c r="B251" s="100" t="s">
        <v>183</v>
      </c>
      <c r="C251" s="136">
        <v>2</v>
      </c>
      <c r="D251" s="86">
        <v>2</v>
      </c>
      <c r="E251" s="85">
        <v>0</v>
      </c>
      <c r="F251" s="84">
        <v>59</v>
      </c>
      <c r="G251" s="83">
        <v>13</v>
      </c>
      <c r="H251" s="86">
        <v>20</v>
      </c>
      <c r="I251" s="88">
        <v>8</v>
      </c>
      <c r="J251" s="86">
        <v>1</v>
      </c>
      <c r="K251" s="88">
        <v>61</v>
      </c>
      <c r="L251" s="87">
        <v>12</v>
      </c>
      <c r="M251" s="88">
        <v>0</v>
      </c>
      <c r="N251" s="87">
        <v>40</v>
      </c>
      <c r="O251" s="88">
        <v>0</v>
      </c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  <c r="AD251" s="81">
        <f t="shared" si="53"/>
        <v>2.4</v>
      </c>
      <c r="AE251" s="81">
        <f t="shared" si="54"/>
        <v>2.4</v>
      </c>
      <c r="AF251" s="81">
        <f t="shared" si="55"/>
        <v>0</v>
      </c>
      <c r="AG251" s="81">
        <f t="shared" si="56"/>
        <v>70.8</v>
      </c>
      <c r="AH251" s="81">
        <f t="shared" si="57"/>
        <v>15.6</v>
      </c>
      <c r="AI251" s="81">
        <f t="shared" si="58"/>
        <v>24</v>
      </c>
      <c r="AJ251" s="81">
        <f t="shared" si="59"/>
        <v>9.6</v>
      </c>
      <c r="AK251" s="81">
        <f t="shared" si="60"/>
        <v>1.2</v>
      </c>
      <c r="AL251" s="81">
        <f t="shared" si="61"/>
        <v>73.2</v>
      </c>
      <c r="AM251" s="81">
        <f t="shared" si="62"/>
        <v>14.4</v>
      </c>
      <c r="AN251" s="81">
        <f t="shared" si="63"/>
        <v>0</v>
      </c>
      <c r="AO251" s="81">
        <f t="shared" si="64"/>
        <v>48</v>
      </c>
      <c r="AP251" s="81">
        <f t="shared" si="52"/>
        <v>18</v>
      </c>
      <c r="AQ251" s="100"/>
    </row>
    <row r="252" spans="2:43" x14ac:dyDescent="0.2">
      <c r="B252" s="100" t="s">
        <v>198</v>
      </c>
      <c r="C252" s="136">
        <v>0</v>
      </c>
      <c r="D252" s="86">
        <v>0</v>
      </c>
      <c r="E252" s="85">
        <v>0</v>
      </c>
      <c r="F252" s="84">
        <v>1</v>
      </c>
      <c r="G252" s="83">
        <v>0</v>
      </c>
      <c r="H252" s="86">
        <v>0</v>
      </c>
      <c r="I252" s="88">
        <v>1</v>
      </c>
      <c r="J252" s="86">
        <v>0</v>
      </c>
      <c r="K252" s="88">
        <v>0</v>
      </c>
      <c r="L252" s="87">
        <v>0</v>
      </c>
      <c r="M252" s="88">
        <v>0</v>
      </c>
      <c r="N252" s="87">
        <v>0</v>
      </c>
      <c r="O252" s="88">
        <v>0</v>
      </c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  <c r="AB252" s="98"/>
      <c r="AC252" s="98"/>
      <c r="AD252" s="81">
        <f t="shared" si="53"/>
        <v>0</v>
      </c>
      <c r="AE252" s="81">
        <f t="shared" si="54"/>
        <v>0</v>
      </c>
      <c r="AF252" s="81">
        <f t="shared" si="55"/>
        <v>0</v>
      </c>
      <c r="AG252" s="81">
        <f t="shared" si="56"/>
        <v>1.2</v>
      </c>
      <c r="AH252" s="81">
        <f t="shared" si="57"/>
        <v>0</v>
      </c>
      <c r="AI252" s="81">
        <f t="shared" si="58"/>
        <v>0</v>
      </c>
      <c r="AJ252" s="81">
        <f t="shared" si="59"/>
        <v>1.2</v>
      </c>
      <c r="AK252" s="81">
        <f t="shared" si="60"/>
        <v>0</v>
      </c>
      <c r="AL252" s="81">
        <f t="shared" si="61"/>
        <v>0</v>
      </c>
      <c r="AM252" s="81">
        <f t="shared" si="62"/>
        <v>0</v>
      </c>
      <c r="AN252" s="81">
        <f t="shared" si="63"/>
        <v>0</v>
      </c>
      <c r="AO252" s="81">
        <f t="shared" si="64"/>
        <v>0</v>
      </c>
      <c r="AP252" s="81">
        <f t="shared" si="52"/>
        <v>0.16666666666666666</v>
      </c>
      <c r="AQ252" s="100"/>
    </row>
    <row r="253" spans="2:43" x14ac:dyDescent="0.2">
      <c r="B253" s="100" t="s">
        <v>194</v>
      </c>
      <c r="C253" s="136">
        <v>29</v>
      </c>
      <c r="D253" s="86">
        <v>83</v>
      </c>
      <c r="E253" s="85">
        <v>76</v>
      </c>
      <c r="F253" s="84">
        <v>0</v>
      </c>
      <c r="G253" s="83">
        <v>0</v>
      </c>
      <c r="H253" s="86">
        <v>0</v>
      </c>
      <c r="I253" s="88">
        <v>0</v>
      </c>
      <c r="J253" s="86">
        <v>0</v>
      </c>
      <c r="K253" s="88">
        <v>0</v>
      </c>
      <c r="L253" s="87">
        <v>0</v>
      </c>
      <c r="M253" s="88">
        <v>0</v>
      </c>
      <c r="N253" s="87">
        <v>0</v>
      </c>
      <c r="O253" s="88">
        <v>0</v>
      </c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81">
        <f t="shared" si="53"/>
        <v>34.799999999999997</v>
      </c>
      <c r="AE253" s="81">
        <f t="shared" si="54"/>
        <v>99.6</v>
      </c>
      <c r="AF253" s="81">
        <f t="shared" si="55"/>
        <v>91.2</v>
      </c>
      <c r="AG253" s="81">
        <f t="shared" si="56"/>
        <v>0</v>
      </c>
      <c r="AH253" s="81">
        <f t="shared" si="57"/>
        <v>0</v>
      </c>
      <c r="AI253" s="81">
        <f t="shared" si="58"/>
        <v>0</v>
      </c>
      <c r="AJ253" s="81">
        <f t="shared" si="59"/>
        <v>0</v>
      </c>
      <c r="AK253" s="81">
        <f t="shared" si="60"/>
        <v>0</v>
      </c>
      <c r="AL253" s="81">
        <f t="shared" si="61"/>
        <v>0</v>
      </c>
      <c r="AM253" s="81">
        <f t="shared" si="62"/>
        <v>0</v>
      </c>
      <c r="AN253" s="81">
        <f t="shared" si="63"/>
        <v>0</v>
      </c>
      <c r="AO253" s="81">
        <f t="shared" si="64"/>
        <v>0</v>
      </c>
      <c r="AP253" s="81">
        <f t="shared" si="52"/>
        <v>13.25</v>
      </c>
      <c r="AQ253" s="100"/>
    </row>
    <row r="254" spans="2:43" x14ac:dyDescent="0.2">
      <c r="B254" s="100" t="s">
        <v>214</v>
      </c>
      <c r="C254" s="136">
        <v>0</v>
      </c>
      <c r="D254" s="86">
        <v>0</v>
      </c>
      <c r="E254" s="85">
        <v>0</v>
      </c>
      <c r="F254" s="84">
        <v>0</v>
      </c>
      <c r="G254" s="83">
        <v>0</v>
      </c>
      <c r="H254" s="86">
        <v>0</v>
      </c>
      <c r="I254" s="88">
        <v>1</v>
      </c>
      <c r="J254" s="86">
        <v>0</v>
      </c>
      <c r="K254" s="88">
        <v>0</v>
      </c>
      <c r="L254" s="87">
        <v>0</v>
      </c>
      <c r="M254" s="88">
        <v>0</v>
      </c>
      <c r="N254" s="87">
        <v>0</v>
      </c>
      <c r="O254" s="88">
        <v>0</v>
      </c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  <c r="AD254" s="81">
        <f t="shared" si="53"/>
        <v>0</v>
      </c>
      <c r="AE254" s="81">
        <f t="shared" si="54"/>
        <v>0</v>
      </c>
      <c r="AF254" s="81">
        <f t="shared" si="55"/>
        <v>0</v>
      </c>
      <c r="AG254" s="81">
        <f t="shared" si="56"/>
        <v>0</v>
      </c>
      <c r="AH254" s="81">
        <f t="shared" si="57"/>
        <v>0</v>
      </c>
      <c r="AI254" s="81">
        <f t="shared" si="58"/>
        <v>0</v>
      </c>
      <c r="AJ254" s="81">
        <f t="shared" si="59"/>
        <v>1.2</v>
      </c>
      <c r="AK254" s="81">
        <f t="shared" si="60"/>
        <v>0</v>
      </c>
      <c r="AL254" s="81">
        <f t="shared" si="61"/>
        <v>0</v>
      </c>
      <c r="AM254" s="81">
        <f t="shared" si="62"/>
        <v>0</v>
      </c>
      <c r="AN254" s="81">
        <f t="shared" si="63"/>
        <v>0</v>
      </c>
      <c r="AO254" s="81">
        <f t="shared" si="64"/>
        <v>0</v>
      </c>
      <c r="AP254" s="81">
        <f t="shared" si="52"/>
        <v>8.3333333333333329E-2</v>
      </c>
      <c r="AQ254" s="100"/>
    </row>
    <row r="255" spans="2:43" x14ac:dyDescent="0.2">
      <c r="B255" s="100" t="s">
        <v>184</v>
      </c>
      <c r="C255" s="136">
        <v>31</v>
      </c>
      <c r="D255" s="86">
        <v>7</v>
      </c>
      <c r="E255" s="85">
        <v>3</v>
      </c>
      <c r="F255" s="84">
        <v>0</v>
      </c>
      <c r="G255" s="83">
        <v>0</v>
      </c>
      <c r="H255" s="86">
        <v>1</v>
      </c>
      <c r="I255" s="88">
        <v>0</v>
      </c>
      <c r="J255" s="86">
        <v>0</v>
      </c>
      <c r="K255" s="88">
        <v>0</v>
      </c>
      <c r="L255" s="87">
        <v>0</v>
      </c>
      <c r="M255" s="88">
        <v>0</v>
      </c>
      <c r="N255" s="87">
        <v>0</v>
      </c>
      <c r="O255" s="88">
        <v>0</v>
      </c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81">
        <f t="shared" si="53"/>
        <v>37.200000000000003</v>
      </c>
      <c r="AE255" s="81">
        <f t="shared" si="54"/>
        <v>8.4</v>
      </c>
      <c r="AF255" s="81">
        <f t="shared" si="55"/>
        <v>3.6</v>
      </c>
      <c r="AG255" s="81">
        <f t="shared" si="56"/>
        <v>0</v>
      </c>
      <c r="AH255" s="81">
        <f t="shared" si="57"/>
        <v>0</v>
      </c>
      <c r="AI255" s="81">
        <f t="shared" si="58"/>
        <v>1.2</v>
      </c>
      <c r="AJ255" s="81">
        <f t="shared" si="59"/>
        <v>0</v>
      </c>
      <c r="AK255" s="81">
        <f t="shared" si="60"/>
        <v>0</v>
      </c>
      <c r="AL255" s="81">
        <f t="shared" si="61"/>
        <v>0</v>
      </c>
      <c r="AM255" s="81">
        <f t="shared" si="62"/>
        <v>0</v>
      </c>
      <c r="AN255" s="81">
        <f t="shared" si="63"/>
        <v>0</v>
      </c>
      <c r="AO255" s="81">
        <f t="shared" si="64"/>
        <v>0</v>
      </c>
      <c r="AP255" s="81">
        <f t="shared" si="52"/>
        <v>0.91666666666666663</v>
      </c>
      <c r="AQ255" s="100"/>
    </row>
    <row r="256" spans="2:43" ht="13.5" thickBot="1" x14ac:dyDescent="0.25">
      <c r="B256" s="101" t="s">
        <v>215</v>
      </c>
      <c r="C256" s="136">
        <v>0</v>
      </c>
      <c r="D256" s="93">
        <v>0</v>
      </c>
      <c r="E256" s="92">
        <v>0</v>
      </c>
      <c r="F256" s="91">
        <v>0</v>
      </c>
      <c r="G256" s="90">
        <v>0</v>
      </c>
      <c r="H256" s="93">
        <v>0</v>
      </c>
      <c r="I256" s="95">
        <v>5</v>
      </c>
      <c r="J256" s="93">
        <v>0</v>
      </c>
      <c r="K256" s="95">
        <v>0</v>
      </c>
      <c r="L256" s="94">
        <v>0</v>
      </c>
      <c r="M256" s="95">
        <v>0</v>
      </c>
      <c r="N256" s="94">
        <v>0</v>
      </c>
      <c r="O256" s="95">
        <v>0</v>
      </c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3"/>
      <c r="AD256" s="81">
        <f t="shared" si="53"/>
        <v>0</v>
      </c>
      <c r="AE256" s="81">
        <f t="shared" si="54"/>
        <v>0</v>
      </c>
      <c r="AF256" s="81">
        <f t="shared" si="55"/>
        <v>0</v>
      </c>
      <c r="AG256" s="81">
        <f t="shared" si="56"/>
        <v>0</v>
      </c>
      <c r="AH256" s="81">
        <f t="shared" si="57"/>
        <v>0</v>
      </c>
      <c r="AI256" s="81">
        <f t="shared" si="58"/>
        <v>0</v>
      </c>
      <c r="AJ256" s="81">
        <f t="shared" si="59"/>
        <v>6</v>
      </c>
      <c r="AK256" s="81">
        <f t="shared" si="60"/>
        <v>0</v>
      </c>
      <c r="AL256" s="81">
        <f t="shared" si="61"/>
        <v>0</v>
      </c>
      <c r="AM256" s="81">
        <f t="shared" si="62"/>
        <v>0</v>
      </c>
      <c r="AN256" s="81">
        <f t="shared" si="63"/>
        <v>0</v>
      </c>
      <c r="AO256" s="81">
        <f t="shared" si="64"/>
        <v>0</v>
      </c>
      <c r="AP256" s="81">
        <f t="shared" si="52"/>
        <v>0.41666666666666669</v>
      </c>
      <c r="AQ256" s="103"/>
    </row>
    <row r="257" spans="2:43" ht="13.5" thickBot="1" x14ac:dyDescent="0.25">
      <c r="B257" s="205" t="s">
        <v>225</v>
      </c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  <c r="Z257" s="206"/>
      <c r="AA257" s="206"/>
      <c r="AB257" s="206"/>
      <c r="AC257" s="206"/>
      <c r="AD257" s="206"/>
      <c r="AE257" s="206"/>
      <c r="AF257" s="206"/>
      <c r="AG257" s="206"/>
      <c r="AH257" s="206"/>
      <c r="AI257" s="206"/>
      <c r="AJ257" s="206"/>
      <c r="AK257" s="206"/>
      <c r="AL257" s="206"/>
      <c r="AM257" s="206"/>
      <c r="AN257" s="206"/>
      <c r="AO257" s="206"/>
      <c r="AP257" s="206"/>
      <c r="AQ257" s="207"/>
    </row>
    <row r="258" spans="2:43" x14ac:dyDescent="0.2">
      <c r="B258" s="99" t="s">
        <v>226</v>
      </c>
      <c r="C258" s="131">
        <v>0</v>
      </c>
      <c r="D258" s="96">
        <v>1</v>
      </c>
      <c r="E258" s="82">
        <v>0</v>
      </c>
      <c r="F258" s="81">
        <v>0</v>
      </c>
      <c r="G258" s="80">
        <v>0</v>
      </c>
      <c r="H258" s="96">
        <v>0</v>
      </c>
      <c r="I258" s="98">
        <v>0</v>
      </c>
      <c r="J258" s="96">
        <v>0</v>
      </c>
      <c r="K258" s="98">
        <v>0</v>
      </c>
      <c r="L258" s="97">
        <v>0</v>
      </c>
      <c r="M258" s="98">
        <v>0</v>
      </c>
      <c r="N258" s="97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7"/>
      <c r="AE258" s="98"/>
      <c r="AF258" s="97"/>
      <c r="AG258" s="98"/>
      <c r="AH258" s="97"/>
      <c r="AI258" s="98"/>
      <c r="AJ258" s="97"/>
      <c r="AK258" s="98"/>
      <c r="AL258" s="97"/>
      <c r="AM258" s="98"/>
      <c r="AN258" s="97"/>
      <c r="AO258" s="98"/>
      <c r="AP258" s="81">
        <f t="shared" ref="AP258:AP266" si="65">+AVERAGE(D258:M258)</f>
        <v>0.1</v>
      </c>
      <c r="AQ258" s="102"/>
    </row>
    <row r="259" spans="2:43" x14ac:dyDescent="0.2">
      <c r="B259" s="100" t="s">
        <v>227</v>
      </c>
      <c r="C259" s="132">
        <v>0</v>
      </c>
      <c r="D259" s="86">
        <v>2</v>
      </c>
      <c r="E259" s="85">
        <v>0</v>
      </c>
      <c r="F259" s="84">
        <v>0</v>
      </c>
      <c r="G259" s="85">
        <v>0</v>
      </c>
      <c r="H259" s="84">
        <v>0</v>
      </c>
      <c r="I259" s="88">
        <v>0</v>
      </c>
      <c r="J259" s="84">
        <v>0</v>
      </c>
      <c r="K259" s="88">
        <v>0</v>
      </c>
      <c r="L259" s="87">
        <v>0</v>
      </c>
      <c r="M259" s="88">
        <v>0</v>
      </c>
      <c r="N259" s="87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  <c r="AC259" s="88"/>
      <c r="AD259" s="87"/>
      <c r="AE259" s="88"/>
      <c r="AF259" s="87"/>
      <c r="AG259" s="88"/>
      <c r="AH259" s="87"/>
      <c r="AI259" s="88"/>
      <c r="AJ259" s="87"/>
      <c r="AK259" s="88"/>
      <c r="AL259" s="87"/>
      <c r="AM259" s="88"/>
      <c r="AN259" s="87"/>
      <c r="AO259" s="88"/>
      <c r="AP259" s="84">
        <f t="shared" si="65"/>
        <v>0.2</v>
      </c>
      <c r="AQ259" s="100"/>
    </row>
    <row r="260" spans="2:43" x14ac:dyDescent="0.2">
      <c r="B260" s="100" t="s">
        <v>228</v>
      </c>
      <c r="C260" s="132">
        <v>24</v>
      </c>
      <c r="D260" s="86">
        <v>31</v>
      </c>
      <c r="E260" s="85">
        <v>8</v>
      </c>
      <c r="F260" s="84">
        <v>6</v>
      </c>
      <c r="G260" s="83">
        <v>10</v>
      </c>
      <c r="H260" s="86">
        <v>2</v>
      </c>
      <c r="I260" s="88">
        <v>9</v>
      </c>
      <c r="J260" s="86">
        <v>6</v>
      </c>
      <c r="K260" s="88">
        <v>3</v>
      </c>
      <c r="L260" s="87">
        <v>10</v>
      </c>
      <c r="M260" s="88">
        <v>8</v>
      </c>
      <c r="N260" s="87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  <c r="AC260" s="88"/>
      <c r="AD260" s="87"/>
      <c r="AE260" s="88"/>
      <c r="AF260" s="87"/>
      <c r="AG260" s="88"/>
      <c r="AH260" s="87"/>
      <c r="AI260" s="88"/>
      <c r="AJ260" s="87"/>
      <c r="AK260" s="88"/>
      <c r="AL260" s="87"/>
      <c r="AM260" s="88"/>
      <c r="AN260" s="87"/>
      <c r="AO260" s="88"/>
      <c r="AP260" s="84">
        <f t="shared" si="65"/>
        <v>9.3000000000000007</v>
      </c>
      <c r="AQ260" s="100"/>
    </row>
    <row r="261" spans="2:43" x14ac:dyDescent="0.2">
      <c r="B261" s="100" t="s">
        <v>232</v>
      </c>
      <c r="C261" s="132">
        <v>0</v>
      </c>
      <c r="D261" s="86">
        <v>0</v>
      </c>
      <c r="E261" s="85">
        <v>4</v>
      </c>
      <c r="F261" s="84">
        <v>1</v>
      </c>
      <c r="G261" s="83">
        <v>0</v>
      </c>
      <c r="H261" s="86">
        <v>0</v>
      </c>
      <c r="I261" s="88">
        <v>0</v>
      </c>
      <c r="J261" s="86">
        <v>0</v>
      </c>
      <c r="K261" s="88">
        <v>0</v>
      </c>
      <c r="L261" s="87">
        <v>0</v>
      </c>
      <c r="M261" s="88">
        <v>0</v>
      </c>
      <c r="N261" s="87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  <c r="AC261" s="88"/>
      <c r="AD261" s="87"/>
      <c r="AE261" s="88"/>
      <c r="AF261" s="87"/>
      <c r="AG261" s="88"/>
      <c r="AH261" s="87"/>
      <c r="AI261" s="88"/>
      <c r="AJ261" s="87"/>
      <c r="AK261" s="88"/>
      <c r="AL261" s="87"/>
      <c r="AM261" s="88"/>
      <c r="AN261" s="87"/>
      <c r="AO261" s="88"/>
      <c r="AP261" s="84">
        <f t="shared" si="65"/>
        <v>0.5</v>
      </c>
      <c r="AQ261" s="100"/>
    </row>
    <row r="262" spans="2:43" x14ac:dyDescent="0.2">
      <c r="B262" s="100" t="s">
        <v>229</v>
      </c>
      <c r="C262" s="132">
        <v>0</v>
      </c>
      <c r="D262" s="86">
        <v>0</v>
      </c>
      <c r="E262" s="85">
        <v>0</v>
      </c>
      <c r="F262" s="84">
        <v>0</v>
      </c>
      <c r="G262" s="83">
        <v>0</v>
      </c>
      <c r="H262" s="86">
        <v>0</v>
      </c>
      <c r="I262" s="88">
        <v>0</v>
      </c>
      <c r="J262" s="86">
        <v>0</v>
      </c>
      <c r="K262" s="88">
        <v>1</v>
      </c>
      <c r="L262" s="87">
        <v>0</v>
      </c>
      <c r="M262" s="88">
        <v>1</v>
      </c>
      <c r="N262" s="87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7"/>
      <c r="AE262" s="88"/>
      <c r="AF262" s="87"/>
      <c r="AG262" s="88"/>
      <c r="AH262" s="87"/>
      <c r="AI262" s="88"/>
      <c r="AJ262" s="87"/>
      <c r="AK262" s="88"/>
      <c r="AL262" s="87"/>
      <c r="AM262" s="88"/>
      <c r="AN262" s="87"/>
      <c r="AO262" s="88"/>
      <c r="AP262" s="84">
        <f t="shared" si="65"/>
        <v>0.2</v>
      </c>
      <c r="AQ262" s="100"/>
    </row>
    <row r="263" spans="2:43" x14ac:dyDescent="0.2">
      <c r="B263" s="100" t="s">
        <v>231</v>
      </c>
      <c r="C263" s="132">
        <v>2</v>
      </c>
      <c r="D263" s="86">
        <v>2</v>
      </c>
      <c r="E263" s="85">
        <v>0</v>
      </c>
      <c r="F263" s="84">
        <v>0</v>
      </c>
      <c r="G263" s="83">
        <v>0</v>
      </c>
      <c r="H263" s="86">
        <v>0</v>
      </c>
      <c r="I263" s="88">
        <v>0</v>
      </c>
      <c r="J263" s="86">
        <v>0</v>
      </c>
      <c r="K263" s="88">
        <v>0</v>
      </c>
      <c r="L263" s="87">
        <v>0</v>
      </c>
      <c r="M263" s="88">
        <v>0</v>
      </c>
      <c r="N263" s="87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  <c r="AC263" s="88"/>
      <c r="AD263" s="87"/>
      <c r="AE263" s="88"/>
      <c r="AF263" s="87"/>
      <c r="AG263" s="88"/>
      <c r="AH263" s="87"/>
      <c r="AI263" s="88"/>
      <c r="AJ263" s="87"/>
      <c r="AK263" s="88"/>
      <c r="AL263" s="87"/>
      <c r="AM263" s="88"/>
      <c r="AN263" s="87"/>
      <c r="AO263" s="88"/>
      <c r="AP263" s="84">
        <f t="shared" si="65"/>
        <v>0.2</v>
      </c>
      <c r="AQ263" s="100"/>
    </row>
    <row r="264" spans="2:43" x14ac:dyDescent="0.2">
      <c r="B264" s="100" t="s">
        <v>230</v>
      </c>
      <c r="C264" s="132">
        <v>0</v>
      </c>
      <c r="D264" s="86">
        <v>5</v>
      </c>
      <c r="E264" s="85">
        <v>1</v>
      </c>
      <c r="F264" s="84">
        <v>0</v>
      </c>
      <c r="G264" s="83">
        <v>0</v>
      </c>
      <c r="H264" s="86">
        <v>0</v>
      </c>
      <c r="I264" s="88">
        <v>0</v>
      </c>
      <c r="J264" s="86">
        <v>0</v>
      </c>
      <c r="K264" s="88">
        <v>0</v>
      </c>
      <c r="L264" s="87">
        <v>0</v>
      </c>
      <c r="M264" s="88">
        <v>0</v>
      </c>
      <c r="N264" s="87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  <c r="AC264" s="88"/>
      <c r="AD264" s="87"/>
      <c r="AE264" s="88"/>
      <c r="AF264" s="87"/>
      <c r="AG264" s="88"/>
      <c r="AH264" s="87"/>
      <c r="AI264" s="88"/>
      <c r="AJ264" s="87"/>
      <c r="AK264" s="88"/>
      <c r="AL264" s="87"/>
      <c r="AM264" s="88"/>
      <c r="AN264" s="87"/>
      <c r="AO264" s="88"/>
      <c r="AP264" s="84">
        <f t="shared" si="65"/>
        <v>0.6</v>
      </c>
      <c r="AQ264" s="100"/>
    </row>
    <row r="265" spans="2:43" x14ac:dyDescent="0.2">
      <c r="B265" s="100" t="s">
        <v>234</v>
      </c>
      <c r="C265" s="132">
        <v>0</v>
      </c>
      <c r="D265" s="86">
        <v>0</v>
      </c>
      <c r="E265" s="85">
        <v>0</v>
      </c>
      <c r="F265" s="84">
        <v>0</v>
      </c>
      <c r="G265" s="83">
        <v>0</v>
      </c>
      <c r="H265" s="86">
        <v>0</v>
      </c>
      <c r="I265" s="88">
        <v>1</v>
      </c>
      <c r="J265" s="86">
        <v>0</v>
      </c>
      <c r="K265" s="88">
        <v>0</v>
      </c>
      <c r="L265" s="87">
        <v>7</v>
      </c>
      <c r="M265" s="88">
        <v>0</v>
      </c>
      <c r="N265" s="87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  <c r="AC265" s="88"/>
      <c r="AD265" s="87"/>
      <c r="AE265" s="88"/>
      <c r="AF265" s="87"/>
      <c r="AG265" s="88"/>
      <c r="AH265" s="87"/>
      <c r="AI265" s="88"/>
      <c r="AJ265" s="87"/>
      <c r="AK265" s="88"/>
      <c r="AL265" s="87"/>
      <c r="AM265" s="88"/>
      <c r="AN265" s="87"/>
      <c r="AO265" s="88"/>
      <c r="AP265" s="84">
        <f t="shared" si="65"/>
        <v>0.8</v>
      </c>
      <c r="AQ265" s="100"/>
    </row>
    <row r="266" spans="2:43" x14ac:dyDescent="0.2">
      <c r="B266" s="101" t="s">
        <v>233</v>
      </c>
      <c r="C266" s="133">
        <v>2</v>
      </c>
      <c r="D266" s="93">
        <v>0</v>
      </c>
      <c r="E266" s="92">
        <v>1</v>
      </c>
      <c r="F266" s="91">
        <v>0</v>
      </c>
      <c r="G266" s="90">
        <v>0</v>
      </c>
      <c r="H266" s="93">
        <v>0</v>
      </c>
      <c r="I266" s="95">
        <v>1</v>
      </c>
      <c r="J266" s="93">
        <v>0</v>
      </c>
      <c r="K266" s="95">
        <v>0</v>
      </c>
      <c r="L266" s="94">
        <v>0</v>
      </c>
      <c r="M266" s="95">
        <v>0</v>
      </c>
      <c r="N266" s="94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4"/>
      <c r="AE266" s="95"/>
      <c r="AF266" s="94"/>
      <c r="AG266" s="95"/>
      <c r="AH266" s="94"/>
      <c r="AI266" s="95"/>
      <c r="AJ266" s="94"/>
      <c r="AK266" s="95"/>
      <c r="AL266" s="94"/>
      <c r="AM266" s="95"/>
      <c r="AN266" s="94"/>
      <c r="AO266" s="95"/>
      <c r="AP266" s="91">
        <f t="shared" si="65"/>
        <v>0.2</v>
      </c>
      <c r="AQ266" s="101"/>
    </row>
    <row r="267" spans="2:43" x14ac:dyDescent="0.2">
      <c r="B267" s="133"/>
      <c r="C267" s="133"/>
      <c r="D267" s="135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  <c r="AE267" s="133"/>
      <c r="AF267" s="133"/>
      <c r="AG267" s="133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</row>
  </sheetData>
  <sortState ref="B123:M135">
    <sortCondition ref="B123"/>
  </sortState>
  <mergeCells count="3">
    <mergeCell ref="D1:O1"/>
    <mergeCell ref="AD1:AO1"/>
    <mergeCell ref="B257:AQ257"/>
  </mergeCells>
  <pageMargins left="0.7" right="0.7" top="0.75" bottom="0.75" header="0.3" footer="0.3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BQ38"/>
  <sheetViews>
    <sheetView workbookViewId="0">
      <selection activeCell="D14" sqref="D14"/>
    </sheetView>
  </sheetViews>
  <sheetFormatPr baseColWidth="10" defaultRowHeight="15" x14ac:dyDescent="0.25"/>
  <cols>
    <col min="1" max="1" width="11.42578125" style="1"/>
    <col min="2" max="2" width="20.42578125" style="3" customWidth="1"/>
    <col min="3" max="3" width="11.42578125" style="4"/>
    <col min="4" max="6" width="11.42578125" style="1"/>
    <col min="7" max="7" width="14" style="1" bestFit="1" customWidth="1"/>
    <col min="8" max="8" width="5.5703125" style="1" bestFit="1" customWidth="1"/>
    <col min="9" max="69" width="11.42578125" style="2"/>
    <col min="70" max="16384" width="11.42578125" style="1"/>
  </cols>
  <sheetData>
    <row r="2" spans="2:20" x14ac:dyDescent="0.25">
      <c r="B2" s="208" t="s">
        <v>272</v>
      </c>
      <c r="C2" s="208"/>
      <c r="D2" s="208"/>
      <c r="E2" s="208"/>
      <c r="F2" s="208"/>
      <c r="G2" s="208"/>
      <c r="H2" s="208"/>
      <c r="I2" s="208"/>
      <c r="J2" s="208"/>
    </row>
    <row r="3" spans="2:20" ht="15.75" thickBot="1" x14ac:dyDescent="0.3"/>
    <row r="4" spans="2:20" ht="15.75" thickBot="1" x14ac:dyDescent="0.3">
      <c r="B4" s="5" t="s">
        <v>273</v>
      </c>
      <c r="C4" s="6"/>
      <c r="D4" s="7"/>
      <c r="E4" s="7"/>
      <c r="F4" s="7"/>
      <c r="G4" s="7"/>
      <c r="H4" s="8">
        <v>10</v>
      </c>
    </row>
    <row r="7" spans="2:20" x14ac:dyDescent="0.25">
      <c r="B7" s="188" t="s">
        <v>274</v>
      </c>
      <c r="C7" s="189" t="s">
        <v>275</v>
      </c>
      <c r="D7" s="190" t="s">
        <v>276</v>
      </c>
      <c r="E7" s="190" t="s">
        <v>277</v>
      </c>
      <c r="F7" s="190" t="s">
        <v>278</v>
      </c>
      <c r="G7" s="190" t="s">
        <v>279</v>
      </c>
      <c r="H7" s="191" t="s">
        <v>323</v>
      </c>
      <c r="I7" s="9"/>
      <c r="J7" s="10"/>
      <c r="K7" s="10"/>
      <c r="L7" s="10"/>
      <c r="M7" s="10"/>
      <c r="O7" s="9"/>
      <c r="P7" s="10"/>
      <c r="Q7" s="10"/>
      <c r="R7" s="10"/>
      <c r="S7" s="10"/>
      <c r="T7" s="10"/>
    </row>
    <row r="8" spans="2:20" x14ac:dyDescent="0.25">
      <c r="B8" s="187" t="s">
        <v>345</v>
      </c>
      <c r="C8" s="11">
        <f>+'SUAV DOBLE'!C5</f>
        <v>8588</v>
      </c>
      <c r="D8" s="12"/>
      <c r="E8" s="12"/>
      <c r="F8" s="12"/>
      <c r="G8" s="12"/>
      <c r="H8" s="12"/>
      <c r="I8" s="13"/>
      <c r="O8" s="13"/>
    </row>
    <row r="9" spans="2:20" x14ac:dyDescent="0.25">
      <c r="B9" s="187" t="s">
        <v>347</v>
      </c>
      <c r="C9" s="11">
        <f>+'SUAV DOBLE'!C6</f>
        <v>800</v>
      </c>
      <c r="D9" s="12"/>
      <c r="E9" s="12"/>
      <c r="F9" s="12"/>
      <c r="G9" s="12"/>
      <c r="H9" s="12"/>
      <c r="I9" s="13"/>
      <c r="O9" s="13"/>
    </row>
    <row r="10" spans="2:20" x14ac:dyDescent="0.25">
      <c r="B10" s="187" t="s">
        <v>348</v>
      </c>
      <c r="C10" s="11">
        <f>+'SUAV DOBLE'!C7</f>
        <v>5407</v>
      </c>
      <c r="D10" s="12"/>
      <c r="E10" s="12"/>
      <c r="F10" s="12"/>
      <c r="G10" s="12"/>
      <c r="H10" s="12"/>
      <c r="I10" s="13"/>
      <c r="O10" s="13"/>
    </row>
    <row r="11" spans="2:20" x14ac:dyDescent="0.25">
      <c r="B11" s="187" t="s">
        <v>349</v>
      </c>
      <c r="C11" s="11">
        <f>+'SUAV DOBLE'!C8</f>
        <v>4120</v>
      </c>
      <c r="D11" s="12"/>
      <c r="E11" s="12"/>
      <c r="F11" s="12"/>
      <c r="G11" s="12"/>
      <c r="H11" s="12"/>
      <c r="I11" s="13"/>
      <c r="O11" s="13"/>
    </row>
    <row r="12" spans="2:20" x14ac:dyDescent="0.25">
      <c r="B12" s="187" t="s">
        <v>350</v>
      </c>
      <c r="C12" s="11">
        <f>+'SUAV DOBLE'!C9</f>
        <v>5111</v>
      </c>
      <c r="D12" s="12"/>
      <c r="E12" s="12"/>
      <c r="F12" s="12"/>
      <c r="G12" s="12"/>
      <c r="H12" s="12"/>
      <c r="I12" s="14"/>
      <c r="O12" s="13"/>
    </row>
    <row r="13" spans="2:20" x14ac:dyDescent="0.25">
      <c r="B13" s="187" t="s">
        <v>351</v>
      </c>
      <c r="C13" s="11">
        <f>+'SUAV DOBLE'!C10</f>
        <v>3586</v>
      </c>
      <c r="D13" s="12"/>
      <c r="E13" s="12"/>
      <c r="F13" s="12"/>
      <c r="G13" s="12"/>
      <c r="H13" s="12"/>
      <c r="I13" s="13"/>
      <c r="O13" s="13"/>
    </row>
    <row r="14" spans="2:20" x14ac:dyDescent="0.25">
      <c r="B14" s="187" t="s">
        <v>352</v>
      </c>
      <c r="C14" s="11">
        <f>+'SUAV DOBLE'!C11</f>
        <v>5332</v>
      </c>
      <c r="D14" s="12"/>
      <c r="E14" s="12"/>
      <c r="F14" s="12"/>
      <c r="G14" s="12"/>
      <c r="H14" s="12"/>
      <c r="I14" s="13"/>
      <c r="O14" s="13"/>
    </row>
    <row r="15" spans="2:20" x14ac:dyDescent="0.25">
      <c r="B15" s="187" t="s">
        <v>353</v>
      </c>
      <c r="C15" s="11">
        <f>+'SUAV DOBLE'!C12</f>
        <v>3407</v>
      </c>
      <c r="D15" s="15">
        <f t="shared" ref="D15:D17" si="0">+AVERAGE(C5:C14)</f>
        <v>4706.2857142857147</v>
      </c>
      <c r="E15" s="12">
        <f t="shared" ref="E15:E17" si="1">+D15-C15</f>
        <v>1299.2857142857147</v>
      </c>
      <c r="F15" s="12">
        <f t="shared" ref="F15:F17" si="2">+ABS(E15)</f>
        <v>1299.2857142857147</v>
      </c>
      <c r="G15" s="12">
        <f t="shared" ref="G15:G17" si="3">+F15*F15</f>
        <v>1688143.3673469399</v>
      </c>
      <c r="H15" s="108">
        <f t="shared" ref="H15:H17" si="4">+F15/C15</f>
        <v>0.38135770891861304</v>
      </c>
      <c r="I15" s="13"/>
      <c r="O15" s="13"/>
    </row>
    <row r="16" spans="2:20" x14ac:dyDescent="0.25">
      <c r="B16" s="187" t="s">
        <v>354</v>
      </c>
      <c r="C16" s="11">
        <f>+'SUAV DOBLE'!C13</f>
        <v>4061</v>
      </c>
      <c r="D16" s="15">
        <f t="shared" si="0"/>
        <v>4543.875</v>
      </c>
      <c r="E16" s="12">
        <f t="shared" si="1"/>
        <v>482.875</v>
      </c>
      <c r="F16" s="12">
        <f t="shared" si="2"/>
        <v>482.875</v>
      </c>
      <c r="G16" s="12">
        <f t="shared" si="3"/>
        <v>233168.265625</v>
      </c>
      <c r="H16" s="108">
        <f t="shared" si="4"/>
        <v>0.11890544200935731</v>
      </c>
      <c r="I16" s="13"/>
      <c r="O16" s="13"/>
    </row>
    <row r="17" spans="2:15" x14ac:dyDescent="0.25">
      <c r="B17" s="187" t="s">
        <v>355</v>
      </c>
      <c r="C17" s="11">
        <f>+'SUAV DOBLE'!C14</f>
        <v>3209</v>
      </c>
      <c r="D17" s="15">
        <f t="shared" si="0"/>
        <v>4490.2222222222226</v>
      </c>
      <c r="E17" s="12">
        <f t="shared" si="1"/>
        <v>1281.2222222222226</v>
      </c>
      <c r="F17" s="12">
        <f t="shared" si="2"/>
        <v>1281.2222222222226</v>
      </c>
      <c r="G17" s="12">
        <f t="shared" si="3"/>
        <v>1641530.3827160504</v>
      </c>
      <c r="H17" s="108">
        <f t="shared" si="4"/>
        <v>0.39925902842699368</v>
      </c>
      <c r="I17" s="13"/>
      <c r="O17" s="13"/>
    </row>
    <row r="18" spans="2:15" x14ac:dyDescent="0.25">
      <c r="B18" s="187" t="s">
        <v>367</v>
      </c>
      <c r="C18" s="11">
        <f>+'SUAV DOBLE'!C15</f>
        <v>3679</v>
      </c>
      <c r="D18" s="15">
        <f>+AVERAGE(C8:C17)</f>
        <v>4362.1000000000004</v>
      </c>
      <c r="E18" s="12">
        <f t="shared" ref="E18:E19" si="5">+D18-C18</f>
        <v>683.10000000000036</v>
      </c>
      <c r="F18" s="12">
        <f t="shared" ref="F18:F19" si="6">+ABS(E18)</f>
        <v>683.10000000000036</v>
      </c>
      <c r="G18" s="12">
        <f t="shared" ref="G18:G19" si="7">+F18*F18</f>
        <v>466625.61000000051</v>
      </c>
      <c r="H18" s="108">
        <f>+F18/C18</f>
        <v>0.1856754552867628</v>
      </c>
      <c r="I18" s="13"/>
      <c r="O18" s="13"/>
    </row>
    <row r="19" spans="2:15" x14ac:dyDescent="0.25">
      <c r="B19" s="187" t="s">
        <v>356</v>
      </c>
      <c r="C19" s="11">
        <f>+'SUAV DOBLE'!C16</f>
        <v>5204</v>
      </c>
      <c r="D19" s="15">
        <f t="shared" ref="D19" si="8">+AVERAGE(C7:C18)</f>
        <v>4300</v>
      </c>
      <c r="E19" s="12">
        <f t="shared" si="5"/>
        <v>-904</v>
      </c>
      <c r="F19" s="12">
        <f t="shared" si="6"/>
        <v>904</v>
      </c>
      <c r="G19" s="12">
        <f t="shared" si="7"/>
        <v>817216</v>
      </c>
      <c r="H19" s="108">
        <f>+F19/C19</f>
        <v>0.17371252882398155</v>
      </c>
      <c r="I19" s="13"/>
      <c r="O19" s="13"/>
    </row>
    <row r="20" spans="2:15" x14ac:dyDescent="0.25">
      <c r="B20" s="187" t="s">
        <v>346</v>
      </c>
      <c r="C20" s="11">
        <f>+'SUAV DOBLE'!C17</f>
        <v>2317</v>
      </c>
      <c r="D20" s="15">
        <f>+AVERAGE(C8:C19)</f>
        <v>4375.333333333333</v>
      </c>
      <c r="E20" s="12">
        <f>+D20-C20</f>
        <v>2058.333333333333</v>
      </c>
      <c r="F20" s="12">
        <f>+ABS(E20)</f>
        <v>2058.333333333333</v>
      </c>
      <c r="G20" s="12">
        <f>+F20*F20</f>
        <v>4236736.1111111101</v>
      </c>
      <c r="H20" s="108">
        <f t="shared" ref="H20:H23" si="9">+F20/C20</f>
        <v>0.88836138685081267</v>
      </c>
      <c r="I20" s="13"/>
      <c r="O20" s="13"/>
    </row>
    <row r="21" spans="2:15" x14ac:dyDescent="0.25">
      <c r="B21" s="187" t="s">
        <v>357</v>
      </c>
      <c r="C21" s="11">
        <f>+'SUAV DOBLE'!C18</f>
        <v>4371</v>
      </c>
      <c r="D21" s="15">
        <f t="shared" ref="D21:D31" si="10">+AVERAGE(C9:C20)</f>
        <v>3852.75</v>
      </c>
      <c r="E21" s="12">
        <f t="shared" ref="E21:E31" si="11">+D21-C21</f>
        <v>-518.25</v>
      </c>
      <c r="F21" s="12">
        <f t="shared" ref="F21:F31" si="12">+ABS(E21)</f>
        <v>518.25</v>
      </c>
      <c r="G21" s="12">
        <f t="shared" ref="G21:G31" si="13">+F21*F21</f>
        <v>268583.0625</v>
      </c>
      <c r="H21" s="108">
        <f t="shared" si="9"/>
        <v>0.11856554564172958</v>
      </c>
      <c r="I21" s="13"/>
      <c r="O21" s="13"/>
    </row>
    <row r="22" spans="2:15" x14ac:dyDescent="0.25">
      <c r="B22" s="187" t="s">
        <v>358</v>
      </c>
      <c r="C22" s="11">
        <f>+'SUAV DOBLE'!C19</f>
        <v>0</v>
      </c>
      <c r="D22" s="15">
        <f t="shared" si="10"/>
        <v>4150.333333333333</v>
      </c>
      <c r="E22" s="12">
        <f t="shared" si="11"/>
        <v>4150.333333333333</v>
      </c>
      <c r="F22" s="12">
        <f t="shared" si="12"/>
        <v>4150.333333333333</v>
      </c>
      <c r="G22" s="12">
        <f t="shared" si="13"/>
        <v>17225266.777777776</v>
      </c>
      <c r="H22" s="108" t="e">
        <f t="shared" si="9"/>
        <v>#DIV/0!</v>
      </c>
      <c r="I22" s="13"/>
      <c r="O22" s="13"/>
    </row>
    <row r="23" spans="2:15" x14ac:dyDescent="0.25">
      <c r="B23" s="187" t="s">
        <v>359</v>
      </c>
      <c r="C23" s="11">
        <f>+'SUAV DOBLE'!C20</f>
        <v>0</v>
      </c>
      <c r="D23" s="15">
        <f t="shared" si="10"/>
        <v>3699.75</v>
      </c>
      <c r="E23" s="12">
        <f t="shared" si="11"/>
        <v>3699.75</v>
      </c>
      <c r="F23" s="12">
        <f t="shared" si="12"/>
        <v>3699.75</v>
      </c>
      <c r="G23" s="12">
        <f t="shared" si="13"/>
        <v>13688150.0625</v>
      </c>
      <c r="H23" s="108" t="e">
        <f t="shared" si="9"/>
        <v>#DIV/0!</v>
      </c>
      <c r="I23" s="13"/>
      <c r="O23" s="13"/>
    </row>
    <row r="24" spans="2:15" x14ac:dyDescent="0.25">
      <c r="B24" s="187" t="s">
        <v>360</v>
      </c>
      <c r="C24" s="11">
        <f>+'SUAV DOBLE'!C21</f>
        <v>0</v>
      </c>
      <c r="D24" s="15">
        <f t="shared" si="10"/>
        <v>3356.4166666666665</v>
      </c>
      <c r="E24" s="12">
        <f t="shared" si="11"/>
        <v>3356.4166666666665</v>
      </c>
      <c r="F24" s="12">
        <f t="shared" si="12"/>
        <v>3356.4166666666665</v>
      </c>
      <c r="G24" s="12">
        <f t="shared" si="13"/>
        <v>11265532.840277776</v>
      </c>
      <c r="H24" s="12"/>
      <c r="I24" s="13"/>
      <c r="O24" s="13"/>
    </row>
    <row r="25" spans="2:15" x14ac:dyDescent="0.25">
      <c r="B25" s="187" t="s">
        <v>361</v>
      </c>
      <c r="C25" s="11">
        <f>+'SUAV DOBLE'!C22</f>
        <v>0</v>
      </c>
      <c r="D25" s="15">
        <f t="shared" si="10"/>
        <v>2930.5</v>
      </c>
      <c r="E25" s="12">
        <f t="shared" si="11"/>
        <v>2930.5</v>
      </c>
      <c r="F25" s="12">
        <f t="shared" si="12"/>
        <v>2930.5</v>
      </c>
      <c r="G25" s="12">
        <f t="shared" si="13"/>
        <v>8587830.25</v>
      </c>
      <c r="H25" s="12"/>
      <c r="I25" s="13"/>
      <c r="O25" s="13"/>
    </row>
    <row r="26" spans="2:15" x14ac:dyDescent="0.25">
      <c r="B26" s="187" t="s">
        <v>362</v>
      </c>
      <c r="C26" s="11">
        <f>+'SUAV DOBLE'!C23</f>
        <v>0</v>
      </c>
      <c r="D26" s="15">
        <f t="shared" si="10"/>
        <v>2631.6666666666665</v>
      </c>
      <c r="E26" s="12">
        <f t="shared" si="11"/>
        <v>2631.6666666666665</v>
      </c>
      <c r="F26" s="12">
        <f t="shared" si="12"/>
        <v>2631.6666666666665</v>
      </c>
      <c r="G26" s="12">
        <f t="shared" si="13"/>
        <v>6925669.444444444</v>
      </c>
      <c r="H26" s="12"/>
      <c r="I26" s="13"/>
      <c r="O26" s="13"/>
    </row>
    <row r="27" spans="2:15" x14ac:dyDescent="0.25">
      <c r="B27" s="187" t="s">
        <v>363</v>
      </c>
      <c r="C27" s="11">
        <f>+'SUAV DOBLE'!C24</f>
        <v>0</v>
      </c>
      <c r="D27" s="15">
        <f t="shared" si="10"/>
        <v>2187.3333333333335</v>
      </c>
      <c r="E27" s="12">
        <f t="shared" si="11"/>
        <v>2187.3333333333335</v>
      </c>
      <c r="F27" s="12">
        <f t="shared" si="12"/>
        <v>2187.3333333333335</v>
      </c>
      <c r="G27" s="12">
        <f t="shared" si="13"/>
        <v>4784427.1111111119</v>
      </c>
      <c r="H27" s="12"/>
      <c r="I27" s="13"/>
      <c r="O27" s="13"/>
    </row>
    <row r="28" spans="2:15" x14ac:dyDescent="0.25">
      <c r="B28" s="187" t="s">
        <v>364</v>
      </c>
      <c r="C28" s="11">
        <f>+'SUAV DOBLE'!C25</f>
        <v>0</v>
      </c>
      <c r="D28" s="15">
        <f t="shared" si="10"/>
        <v>1903.4166666666667</v>
      </c>
      <c r="E28" s="12">
        <f t="shared" si="11"/>
        <v>1903.4166666666667</v>
      </c>
      <c r="F28" s="12">
        <f t="shared" si="12"/>
        <v>1903.4166666666667</v>
      </c>
      <c r="G28" s="12">
        <f t="shared" si="13"/>
        <v>3622995.006944445</v>
      </c>
      <c r="H28" s="12"/>
      <c r="I28" s="13"/>
      <c r="O28" s="13"/>
    </row>
    <row r="29" spans="2:15" x14ac:dyDescent="0.25">
      <c r="B29" s="187" t="s">
        <v>365</v>
      </c>
      <c r="C29" s="11">
        <f>+'SUAV DOBLE'!C26</f>
        <v>0</v>
      </c>
      <c r="D29" s="15">
        <f t="shared" si="10"/>
        <v>1565</v>
      </c>
      <c r="E29" s="12">
        <f t="shared" si="11"/>
        <v>1565</v>
      </c>
      <c r="F29" s="12">
        <f t="shared" si="12"/>
        <v>1565</v>
      </c>
      <c r="G29" s="12">
        <f t="shared" si="13"/>
        <v>2449225</v>
      </c>
      <c r="H29" s="12"/>
      <c r="I29" s="13"/>
      <c r="O29" s="13"/>
    </row>
    <row r="30" spans="2:15" x14ac:dyDescent="0.25">
      <c r="B30" s="187" t="s">
        <v>368</v>
      </c>
      <c r="C30" s="11">
        <f>+'SUAV DOBLE'!C27</f>
        <v>0</v>
      </c>
      <c r="D30" s="15">
        <f t="shared" si="10"/>
        <v>1297.5833333333333</v>
      </c>
      <c r="E30" s="12">
        <f t="shared" si="11"/>
        <v>1297.5833333333333</v>
      </c>
      <c r="F30" s="12">
        <f t="shared" si="12"/>
        <v>1297.5833333333333</v>
      </c>
      <c r="G30" s="12">
        <f t="shared" si="13"/>
        <v>1683722.5069444443</v>
      </c>
      <c r="H30" s="12"/>
      <c r="I30" s="13"/>
      <c r="O30" s="13"/>
    </row>
    <row r="31" spans="2:15" x14ac:dyDescent="0.25">
      <c r="B31" s="187" t="s">
        <v>366</v>
      </c>
      <c r="C31" s="11">
        <f>+'SUAV DOBLE'!C28</f>
        <v>0</v>
      </c>
      <c r="D31" s="15">
        <f t="shared" si="10"/>
        <v>991</v>
      </c>
      <c r="E31" s="12">
        <f t="shared" si="11"/>
        <v>991</v>
      </c>
      <c r="F31" s="12">
        <f t="shared" si="12"/>
        <v>991</v>
      </c>
      <c r="G31" s="12">
        <f t="shared" si="13"/>
        <v>982081</v>
      </c>
      <c r="H31" s="12"/>
      <c r="I31" s="13"/>
      <c r="O31" s="13"/>
    </row>
    <row r="32" spans="2:15" x14ac:dyDescent="0.25">
      <c r="I32" s="13"/>
      <c r="O32" s="13"/>
    </row>
    <row r="33" spans="2:20" x14ac:dyDescent="0.25">
      <c r="I33" s="13"/>
      <c r="O33" s="13"/>
    </row>
    <row r="34" spans="2:20" s="2" customFormat="1" x14ac:dyDescent="0.25">
      <c r="B34" s="17"/>
      <c r="C34" s="18"/>
      <c r="D34" s="19" t="s">
        <v>280</v>
      </c>
      <c r="E34" s="20">
        <f>SUM(E20:E31)</f>
        <v>26253.083333333332</v>
      </c>
      <c r="F34" s="21">
        <f>SUM(F20:F31)</f>
        <v>27289.583333333332</v>
      </c>
      <c r="G34" s="22">
        <f>SUM(G20:G31)</f>
        <v>75720219.173611104</v>
      </c>
      <c r="M34" s="13"/>
      <c r="Q34" s="23"/>
      <c r="T34" s="13"/>
    </row>
    <row r="35" spans="2:20" s="2" customFormat="1" x14ac:dyDescent="0.25">
      <c r="B35" s="17"/>
      <c r="C35" s="18"/>
      <c r="D35" s="24" t="s">
        <v>281</v>
      </c>
      <c r="E35" s="25"/>
      <c r="F35" s="12">
        <f>F34/COUNTA(B20:B31)</f>
        <v>2274.1319444444443</v>
      </c>
      <c r="G35" s="26"/>
      <c r="K35" s="27"/>
      <c r="Q35" s="23"/>
      <c r="R35" s="27"/>
    </row>
    <row r="36" spans="2:20" s="2" customFormat="1" x14ac:dyDescent="0.25">
      <c r="B36" s="17"/>
      <c r="C36" s="18"/>
      <c r="D36" s="28" t="s">
        <v>282</v>
      </c>
      <c r="E36" s="27"/>
      <c r="F36" s="29"/>
      <c r="G36" s="30">
        <f>G34/COUNTA(B20:B31)</f>
        <v>6310018.2644675924</v>
      </c>
      <c r="K36" s="27"/>
      <c r="Q36" s="23"/>
      <c r="R36" s="27"/>
    </row>
    <row r="37" spans="2:20" s="2" customFormat="1" x14ac:dyDescent="0.25">
      <c r="B37" s="17"/>
      <c r="C37" s="18"/>
      <c r="D37" s="209" t="s">
        <v>283</v>
      </c>
      <c r="E37" s="210"/>
      <c r="F37" s="12">
        <f>1.25*F35</f>
        <v>2842.6649305555557</v>
      </c>
      <c r="G37" s="31">
        <f>SQRT(G36)</f>
        <v>2511.9749728983352</v>
      </c>
      <c r="K37" s="32"/>
      <c r="M37" s="33"/>
      <c r="Q37" s="211"/>
      <c r="R37" s="211"/>
    </row>
    <row r="38" spans="2:20" s="2" customFormat="1" x14ac:dyDescent="0.25">
      <c r="B38" s="34"/>
      <c r="C38" s="18"/>
      <c r="D38" s="35" t="s">
        <v>284</v>
      </c>
      <c r="E38" s="36"/>
      <c r="F38" s="37"/>
      <c r="G38" s="38">
        <f>H4</f>
        <v>10</v>
      </c>
    </row>
  </sheetData>
  <mergeCells count="3">
    <mergeCell ref="B2:J2"/>
    <mergeCell ref="D37:E37"/>
    <mergeCell ref="Q37:R37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BQ40"/>
  <sheetViews>
    <sheetView topLeftCell="E3" workbookViewId="0">
      <selection activeCell="J26" sqref="J26"/>
    </sheetView>
  </sheetViews>
  <sheetFormatPr baseColWidth="10" defaultRowHeight="15" x14ac:dyDescent="0.25"/>
  <cols>
    <col min="1" max="1" width="11.42578125" style="1"/>
    <col min="2" max="2" width="19.7109375" style="3" customWidth="1"/>
    <col min="3" max="3" width="11.42578125" style="4"/>
    <col min="4" max="7" width="11.42578125" style="1"/>
    <col min="8" max="8" width="8.42578125" style="1" bestFit="1" customWidth="1"/>
    <col min="9" max="69" width="11.42578125" style="2"/>
    <col min="70" max="16384" width="11.42578125" style="1"/>
  </cols>
  <sheetData>
    <row r="2" spans="2:20" x14ac:dyDescent="0.25">
      <c r="B2" s="208" t="s">
        <v>303</v>
      </c>
      <c r="C2" s="208"/>
      <c r="D2" s="208"/>
      <c r="E2" s="208"/>
      <c r="F2" s="208"/>
      <c r="G2" s="208"/>
      <c r="H2" s="208"/>
      <c r="I2" s="208"/>
      <c r="J2" s="208"/>
    </row>
    <row r="3" spans="2:20" ht="15.75" thickBot="1" x14ac:dyDescent="0.3"/>
    <row r="4" spans="2:20" ht="15.75" thickBot="1" x14ac:dyDescent="0.3">
      <c r="B4" s="5" t="s">
        <v>289</v>
      </c>
      <c r="C4" s="6"/>
      <c r="D4" s="7"/>
      <c r="E4" s="7"/>
      <c r="F4" s="7"/>
      <c r="G4" s="7"/>
      <c r="H4" s="8">
        <v>10</v>
      </c>
    </row>
    <row r="7" spans="2:20" x14ac:dyDescent="0.25">
      <c r="B7" s="188" t="s">
        <v>274</v>
      </c>
      <c r="C7" s="189" t="s">
        <v>275</v>
      </c>
      <c r="D7" s="190" t="s">
        <v>276</v>
      </c>
      <c r="E7" s="190" t="s">
        <v>277</v>
      </c>
      <c r="F7" s="190" t="s">
        <v>278</v>
      </c>
      <c r="G7" s="190" t="s">
        <v>279</v>
      </c>
      <c r="H7" s="193" t="s">
        <v>323</v>
      </c>
      <c r="I7" s="192" t="s">
        <v>290</v>
      </c>
      <c r="J7" s="40"/>
      <c r="K7" s="40"/>
      <c r="L7" s="41"/>
      <c r="M7" s="10"/>
      <c r="O7" s="9"/>
      <c r="P7" s="10"/>
      <c r="Q7" s="10"/>
      <c r="R7" s="10"/>
      <c r="S7" s="10"/>
      <c r="T7" s="10"/>
    </row>
    <row r="8" spans="2:20" x14ac:dyDescent="0.25">
      <c r="B8" s="187" t="s">
        <v>345</v>
      </c>
      <c r="C8" s="11">
        <f>+'SUAV DOBLE'!C5</f>
        <v>8588</v>
      </c>
      <c r="D8" s="12"/>
      <c r="E8" s="12"/>
      <c r="F8" s="12"/>
      <c r="G8" s="12"/>
      <c r="H8" s="12"/>
      <c r="I8" s="13"/>
      <c r="J8" s="42"/>
      <c r="K8" s="13"/>
      <c r="L8" s="43"/>
      <c r="O8" s="13"/>
    </row>
    <row r="9" spans="2:20" x14ac:dyDescent="0.25">
      <c r="B9" s="187" t="s">
        <v>347</v>
      </c>
      <c r="C9" s="11">
        <f>+'SUAV DOBLE'!C6</f>
        <v>800</v>
      </c>
      <c r="D9" s="12"/>
      <c r="E9" s="12"/>
      <c r="F9" s="12"/>
      <c r="G9" s="12"/>
      <c r="H9" s="12"/>
      <c r="I9" s="13"/>
      <c r="J9" s="42"/>
      <c r="K9" s="13"/>
      <c r="L9" s="43"/>
      <c r="O9" s="13"/>
    </row>
    <row r="10" spans="2:20" x14ac:dyDescent="0.25">
      <c r="B10" s="187" t="s">
        <v>348</v>
      </c>
      <c r="C10" s="11">
        <f>+'SUAV DOBLE'!C7</f>
        <v>5407</v>
      </c>
      <c r="D10" s="12"/>
      <c r="E10" s="12"/>
      <c r="F10" s="12"/>
      <c r="G10" s="12"/>
      <c r="H10" s="12"/>
      <c r="I10" s="20" t="s">
        <v>291</v>
      </c>
      <c r="J10" s="194">
        <v>2.9999999999999997E-4</v>
      </c>
      <c r="K10" s="13"/>
      <c r="L10" s="43"/>
      <c r="O10" s="13"/>
    </row>
    <row r="11" spans="2:20" x14ac:dyDescent="0.25">
      <c r="B11" s="187" t="s">
        <v>349</v>
      </c>
      <c r="C11" s="11">
        <f>+'SUAV DOBLE'!C8</f>
        <v>4120</v>
      </c>
      <c r="D11" s="12"/>
      <c r="E11" s="12"/>
      <c r="F11" s="12"/>
      <c r="G11" s="12"/>
      <c r="H11" s="12"/>
      <c r="I11" s="20" t="s">
        <v>292</v>
      </c>
      <c r="J11" s="194">
        <v>4.5499999999999999E-2</v>
      </c>
      <c r="K11" s="13"/>
      <c r="L11" s="43"/>
      <c r="O11" s="13"/>
    </row>
    <row r="12" spans="2:20" x14ac:dyDescent="0.25">
      <c r="B12" s="187" t="s">
        <v>350</v>
      </c>
      <c r="C12" s="11">
        <f>+'SUAV DOBLE'!C9</f>
        <v>5111</v>
      </c>
      <c r="D12" s="12"/>
      <c r="E12" s="12"/>
      <c r="F12" s="12"/>
      <c r="G12" s="12"/>
      <c r="H12" s="12"/>
      <c r="I12" s="20" t="s">
        <v>293</v>
      </c>
      <c r="J12" s="194">
        <v>4.5499999999999999E-2</v>
      </c>
      <c r="K12" s="13"/>
      <c r="L12" s="43"/>
      <c r="O12" s="13"/>
    </row>
    <row r="13" spans="2:20" x14ac:dyDescent="0.25">
      <c r="B13" s="187" t="s">
        <v>351</v>
      </c>
      <c r="C13" s="11">
        <f>+'SUAV DOBLE'!C10</f>
        <v>3586</v>
      </c>
      <c r="D13" s="12"/>
      <c r="E13" s="12"/>
      <c r="F13" s="12"/>
      <c r="G13" s="12"/>
      <c r="H13" s="12"/>
      <c r="I13" s="20" t="s">
        <v>294</v>
      </c>
      <c r="J13" s="194">
        <v>4.5499999999999999E-2</v>
      </c>
      <c r="K13" s="13"/>
      <c r="L13" s="43"/>
      <c r="O13" s="13"/>
    </row>
    <row r="14" spans="2:20" x14ac:dyDescent="0.25">
      <c r="B14" s="187" t="s">
        <v>352</v>
      </c>
      <c r="C14" s="11">
        <f>+'SUAV DOBLE'!C11</f>
        <v>5332</v>
      </c>
      <c r="D14" s="12"/>
      <c r="E14" s="12"/>
      <c r="F14" s="12"/>
      <c r="G14" s="12"/>
      <c r="H14" s="12"/>
      <c r="I14" s="20" t="s">
        <v>295</v>
      </c>
      <c r="J14" s="194">
        <v>4.5499999999999999E-2</v>
      </c>
      <c r="K14" s="13"/>
      <c r="L14" s="43"/>
      <c r="O14" s="13"/>
    </row>
    <row r="15" spans="2:20" x14ac:dyDescent="0.25">
      <c r="B15" s="187" t="s">
        <v>353</v>
      </c>
      <c r="C15" s="11">
        <f>+'SUAV DOBLE'!C12</f>
        <v>3407</v>
      </c>
      <c r="D15" s="15">
        <f t="shared" ref="D15:D17" si="0">SUMPRODUCT(C5:C14,$J$10:$J$19)</f>
        <v>4390.5419999999995</v>
      </c>
      <c r="E15" s="12">
        <f t="shared" ref="E15" si="1">+D15-C15</f>
        <v>983.54199999999946</v>
      </c>
      <c r="F15" s="12">
        <f t="shared" ref="F15" si="2">+ABS(E15)</f>
        <v>983.54199999999946</v>
      </c>
      <c r="G15" s="12">
        <f t="shared" ref="G15" si="3">+F15*F15</f>
        <v>967354.86576399894</v>
      </c>
      <c r="H15" s="108">
        <f t="shared" ref="H15:H21" si="4">+F15/C15</f>
        <v>0.28868271206339874</v>
      </c>
      <c r="I15" s="20" t="s">
        <v>296</v>
      </c>
      <c r="J15" s="194">
        <v>8.9499999999999996E-2</v>
      </c>
      <c r="K15" s="13"/>
      <c r="L15" s="43"/>
      <c r="O15" s="13"/>
    </row>
    <row r="16" spans="2:20" x14ac:dyDescent="0.25">
      <c r="B16" s="187" t="s">
        <v>354</v>
      </c>
      <c r="C16" s="11">
        <f>+'SUAV DOBLE'!C13</f>
        <v>4061</v>
      </c>
      <c r="D16" s="15">
        <f t="shared" si="0"/>
        <v>4002.2179999999998</v>
      </c>
      <c r="E16" s="12">
        <f t="shared" ref="E16:E17" si="5">+D16-C16</f>
        <v>-58.782000000000153</v>
      </c>
      <c r="F16" s="12">
        <f t="shared" ref="F16:F17" si="6">+ABS(E16)</f>
        <v>58.782000000000153</v>
      </c>
      <c r="G16" s="12">
        <f t="shared" ref="G16:G17" si="7">+F16*F16</f>
        <v>3455.3235240000181</v>
      </c>
      <c r="H16" s="108">
        <f t="shared" si="4"/>
        <v>1.4474759911351921E-2</v>
      </c>
      <c r="I16" s="20" t="s">
        <v>297</v>
      </c>
      <c r="J16" s="194">
        <v>0.1095</v>
      </c>
      <c r="K16" s="13"/>
      <c r="L16" s="43"/>
      <c r="O16" s="13"/>
    </row>
    <row r="17" spans="2:15" x14ac:dyDescent="0.25">
      <c r="B17" s="187" t="s">
        <v>355</v>
      </c>
      <c r="C17" s="11">
        <f>+'SUAV DOBLE'!C14</f>
        <v>3209</v>
      </c>
      <c r="D17" s="15">
        <f t="shared" si="0"/>
        <v>4297.8544999999995</v>
      </c>
      <c r="E17" s="12">
        <f t="shared" si="5"/>
        <v>1088.8544999999995</v>
      </c>
      <c r="F17" s="12">
        <f t="shared" si="6"/>
        <v>1088.8544999999995</v>
      </c>
      <c r="G17" s="12">
        <f t="shared" si="7"/>
        <v>1185604.1221702488</v>
      </c>
      <c r="H17" s="108">
        <f t="shared" si="4"/>
        <v>0.33931271424119647</v>
      </c>
      <c r="I17" s="20" t="s">
        <v>298</v>
      </c>
      <c r="J17" s="194">
        <v>0.1295</v>
      </c>
      <c r="K17" s="13"/>
      <c r="L17" s="43"/>
      <c r="O17" s="13"/>
    </row>
    <row r="18" spans="2:15" x14ac:dyDescent="0.25">
      <c r="B18" s="187" t="s">
        <v>367</v>
      </c>
      <c r="C18" s="11">
        <f>+'SUAV DOBLE'!C15</f>
        <v>3679</v>
      </c>
      <c r="D18" s="15">
        <f>SUMPRODUCT(C8:C17,$J$10:$J$19)</f>
        <v>3740.6724000000004</v>
      </c>
      <c r="E18" s="12">
        <f t="shared" ref="E18:E19" si="8">+D18-C18</f>
        <v>61.67240000000038</v>
      </c>
      <c r="F18" s="12">
        <f t="shared" ref="F18:F19" si="9">+ABS(E18)</f>
        <v>61.67240000000038</v>
      </c>
      <c r="G18" s="12">
        <f t="shared" ref="G18:G19" si="10">+F18*F18</f>
        <v>3803.4849217600467</v>
      </c>
      <c r="H18" s="108">
        <f t="shared" si="4"/>
        <v>1.6763359608589393E-2</v>
      </c>
      <c r="I18" s="20" t="s">
        <v>299</v>
      </c>
      <c r="J18" s="194">
        <v>0.13950000000000001</v>
      </c>
      <c r="K18" s="13"/>
      <c r="L18" s="43"/>
      <c r="O18" s="13"/>
    </row>
    <row r="19" spans="2:15" x14ac:dyDescent="0.25">
      <c r="B19" s="187" t="s">
        <v>356</v>
      </c>
      <c r="C19" s="11">
        <f>+'SUAV DOBLE'!C16</f>
        <v>5204</v>
      </c>
      <c r="D19" s="15">
        <f t="shared" ref="D19" si="11">SUMPRODUCT(C7:C18,$J$8:$J$19)</f>
        <v>3940.9174999999996</v>
      </c>
      <c r="E19" s="12">
        <f t="shared" si="8"/>
        <v>-1263.0825000000004</v>
      </c>
      <c r="F19" s="12">
        <f t="shared" si="9"/>
        <v>1263.0825000000004</v>
      </c>
      <c r="G19" s="12">
        <f t="shared" si="10"/>
        <v>1595377.4018062511</v>
      </c>
      <c r="H19" s="108">
        <f t="shared" si="4"/>
        <v>0.24271377786318224</v>
      </c>
      <c r="I19" s="20" t="s">
        <v>300</v>
      </c>
      <c r="J19" s="194">
        <v>0.35</v>
      </c>
      <c r="K19" s="13"/>
      <c r="L19" s="43"/>
      <c r="O19" s="13"/>
    </row>
    <row r="20" spans="2:15" x14ac:dyDescent="0.25">
      <c r="B20" s="187" t="s">
        <v>346</v>
      </c>
      <c r="C20" s="11">
        <f>+'SUAV DOBLE'!C17</f>
        <v>2317</v>
      </c>
      <c r="D20" s="15">
        <f>SUMPRODUCT(C8:C19,$J$8:$J$19)</f>
        <v>4327.1935999999996</v>
      </c>
      <c r="E20" s="12">
        <f>+D20-C20</f>
        <v>2010.1935999999996</v>
      </c>
      <c r="F20" s="12">
        <f>+ABS(E20)</f>
        <v>2010.1935999999996</v>
      </c>
      <c r="G20" s="12">
        <f>+F20*F20</f>
        <v>4040878.3094809586</v>
      </c>
      <c r="H20" s="108">
        <f t="shared" si="4"/>
        <v>0.86758463530427254</v>
      </c>
      <c r="I20" s="20" t="s">
        <v>301</v>
      </c>
      <c r="J20" s="108">
        <f>SUM(J10:J19)</f>
        <v>1.0002999999999997</v>
      </c>
      <c r="K20" s="36"/>
      <c r="L20" s="44"/>
      <c r="O20" s="13"/>
    </row>
    <row r="21" spans="2:15" x14ac:dyDescent="0.25">
      <c r="B21" s="187" t="s">
        <v>357</v>
      </c>
      <c r="C21" s="11">
        <f>+'SUAV DOBLE'!C18</f>
        <v>4371</v>
      </c>
      <c r="D21" s="15">
        <f t="shared" ref="D21:D31" si="12">SUMPRODUCT(C9:C20,$J$8:$J$19)</f>
        <v>3522.7574999999997</v>
      </c>
      <c r="E21" s="12">
        <f t="shared" ref="E21:E31" si="13">+D21-C21</f>
        <v>-848.24250000000029</v>
      </c>
      <c r="F21" s="12">
        <f t="shared" ref="F21:F31" si="14">+ABS(E21)</f>
        <v>848.24250000000029</v>
      </c>
      <c r="G21" s="12">
        <f t="shared" ref="G21:G31" si="15">+F21*F21</f>
        <v>719515.33880625048</v>
      </c>
      <c r="H21" s="108">
        <f t="shared" si="4"/>
        <v>0.19406142759094036</v>
      </c>
      <c r="I21" s="13"/>
      <c r="M21" s="142"/>
      <c r="O21" s="13"/>
    </row>
    <row r="22" spans="2:15" x14ac:dyDescent="0.25">
      <c r="B22" s="187" t="s">
        <v>358</v>
      </c>
      <c r="C22" s="11">
        <f>+'SUAV DOBLE'!C19</f>
        <v>0</v>
      </c>
      <c r="D22" s="15">
        <f t="shared" si="12"/>
        <v>3964.1417999999999</v>
      </c>
      <c r="E22" s="12">
        <f t="shared" si="13"/>
        <v>3964.1417999999999</v>
      </c>
      <c r="F22" s="12">
        <f t="shared" si="14"/>
        <v>3964.1417999999999</v>
      </c>
      <c r="G22" s="12">
        <f t="shared" si="15"/>
        <v>15714420.210507238</v>
      </c>
      <c r="H22" s="108"/>
      <c r="I22" s="13"/>
      <c r="M22" s="142"/>
      <c r="O22" s="13"/>
    </row>
    <row r="23" spans="2:15" x14ac:dyDescent="0.25">
      <c r="B23" s="187" t="s">
        <v>359</v>
      </c>
      <c r="C23" s="11">
        <f>+'SUAV DOBLE'!C20</f>
        <v>0</v>
      </c>
      <c r="D23" s="15">
        <f t="shared" si="12"/>
        <v>2538.3998000000001</v>
      </c>
      <c r="E23" s="12">
        <f t="shared" si="13"/>
        <v>2538.3998000000001</v>
      </c>
      <c r="F23" s="12">
        <f t="shared" si="14"/>
        <v>2538.3998000000001</v>
      </c>
      <c r="G23" s="12">
        <f t="shared" si="15"/>
        <v>6443473.544640041</v>
      </c>
      <c r="H23" s="108"/>
      <c r="I23" s="13"/>
      <c r="M23" s="142"/>
      <c r="O23" s="13"/>
    </row>
    <row r="24" spans="2:15" x14ac:dyDescent="0.25">
      <c r="B24" s="187" t="s">
        <v>360</v>
      </c>
      <c r="C24" s="11">
        <f>+'SUAV DOBLE'!C21</f>
        <v>0</v>
      </c>
      <c r="D24" s="15">
        <f t="shared" si="12"/>
        <v>1940.3116</v>
      </c>
      <c r="E24" s="12">
        <f t="shared" si="13"/>
        <v>1940.3116</v>
      </c>
      <c r="F24" s="12">
        <f t="shared" si="14"/>
        <v>1940.3116</v>
      </c>
      <c r="G24" s="12">
        <f t="shared" si="15"/>
        <v>3764809.10509456</v>
      </c>
      <c r="H24" s="108"/>
      <c r="I24" s="13"/>
      <c r="O24" s="13"/>
    </row>
    <row r="25" spans="2:15" x14ac:dyDescent="0.25">
      <c r="B25" s="187" t="s">
        <v>361</v>
      </c>
      <c r="C25" s="11">
        <f>+'SUAV DOBLE'!C22</f>
        <v>0</v>
      </c>
      <c r="D25" s="15">
        <f t="shared" si="12"/>
        <v>1421.9796000000001</v>
      </c>
      <c r="E25" s="12">
        <f t="shared" si="13"/>
        <v>1421.9796000000001</v>
      </c>
      <c r="F25" s="12">
        <f t="shared" si="14"/>
        <v>1421.9796000000001</v>
      </c>
      <c r="G25" s="12">
        <f t="shared" si="15"/>
        <v>2022025.9828161604</v>
      </c>
      <c r="H25" s="12"/>
      <c r="I25" s="13"/>
      <c r="O25" s="13"/>
    </row>
    <row r="26" spans="2:15" x14ac:dyDescent="0.25">
      <c r="B26" s="187" t="s">
        <v>362</v>
      </c>
      <c r="C26" s="11">
        <f>+'SUAV DOBLE'!C23</f>
        <v>0</v>
      </c>
      <c r="D26" s="15">
        <f t="shared" si="12"/>
        <v>1048.0322999999999</v>
      </c>
      <c r="E26" s="12">
        <f t="shared" si="13"/>
        <v>1048.0322999999999</v>
      </c>
      <c r="F26" s="12">
        <f t="shared" si="14"/>
        <v>1048.0322999999999</v>
      </c>
      <c r="G26" s="12">
        <f t="shared" si="15"/>
        <v>1098371.7018432897</v>
      </c>
      <c r="H26" s="12"/>
      <c r="I26" s="13"/>
      <c r="O26" s="13"/>
    </row>
    <row r="27" spans="2:15" x14ac:dyDescent="0.25">
      <c r="B27" s="187" t="s">
        <v>363</v>
      </c>
      <c r="C27" s="11">
        <f>+'SUAV DOBLE'!C24</f>
        <v>0</v>
      </c>
      <c r="D27" s="15">
        <f t="shared" si="12"/>
        <v>709.44319999999993</v>
      </c>
      <c r="E27" s="12">
        <f t="shared" si="13"/>
        <v>709.44319999999993</v>
      </c>
      <c r="F27" s="12">
        <f t="shared" si="14"/>
        <v>709.44319999999993</v>
      </c>
      <c r="G27" s="12">
        <f t="shared" si="15"/>
        <v>503309.65402623988</v>
      </c>
      <c r="H27" s="12"/>
      <c r="I27" s="13"/>
      <c r="O27" s="13"/>
    </row>
    <row r="28" spans="2:15" x14ac:dyDescent="0.25">
      <c r="B28" s="187" t="s">
        <v>364</v>
      </c>
      <c r="C28" s="11">
        <f>+'SUAV DOBLE'!C25</f>
        <v>0</v>
      </c>
      <c r="D28" s="15">
        <f t="shared" si="12"/>
        <v>542.1896999999999</v>
      </c>
      <c r="E28" s="12">
        <f t="shared" si="13"/>
        <v>542.1896999999999</v>
      </c>
      <c r="F28" s="12">
        <f t="shared" si="14"/>
        <v>542.1896999999999</v>
      </c>
      <c r="G28" s="12">
        <f t="shared" si="15"/>
        <v>293969.6707860899</v>
      </c>
      <c r="H28" s="12"/>
      <c r="I28" s="13"/>
      <c r="O28" s="13"/>
    </row>
    <row r="29" spans="2:15" x14ac:dyDescent="0.25">
      <c r="B29" s="187" t="s">
        <v>365</v>
      </c>
      <c r="C29" s="11">
        <f>+'SUAV DOBLE'!C26</f>
        <v>0</v>
      </c>
      <c r="D29" s="15">
        <f t="shared" si="12"/>
        <v>305.86519999999996</v>
      </c>
      <c r="E29" s="12">
        <f t="shared" si="13"/>
        <v>305.86519999999996</v>
      </c>
      <c r="F29" s="12">
        <f t="shared" si="14"/>
        <v>305.86519999999996</v>
      </c>
      <c r="G29" s="12">
        <f t="shared" si="15"/>
        <v>93553.520571039975</v>
      </c>
      <c r="H29" s="12"/>
      <c r="I29" s="13"/>
      <c r="O29" s="13"/>
    </row>
    <row r="30" spans="2:15" x14ac:dyDescent="0.25">
      <c r="B30" s="187" t="s">
        <v>368</v>
      </c>
      <c r="C30" s="11">
        <f>+'SUAV DOBLE'!C27</f>
        <v>0</v>
      </c>
      <c r="D30" s="15">
        <f t="shared" si="12"/>
        <v>199.57559999999998</v>
      </c>
      <c r="E30" s="12">
        <f t="shared" si="13"/>
        <v>199.57559999999998</v>
      </c>
      <c r="F30" s="12">
        <f t="shared" si="14"/>
        <v>199.57559999999998</v>
      </c>
      <c r="G30" s="12">
        <f t="shared" si="15"/>
        <v>39830.420115359993</v>
      </c>
      <c r="H30" s="12"/>
      <c r="I30" s="13"/>
      <c r="O30" s="13"/>
    </row>
    <row r="31" spans="2:15" x14ac:dyDescent="0.25">
      <c r="B31" s="187" t="s">
        <v>366</v>
      </c>
      <c r="C31" s="11">
        <f>+'SUAV DOBLE'!C28</f>
        <v>0</v>
      </c>
      <c r="D31" s="15">
        <f t="shared" si="12"/>
        <v>1.3112999999999999</v>
      </c>
      <c r="E31" s="12">
        <f t="shared" si="13"/>
        <v>1.3112999999999999</v>
      </c>
      <c r="F31" s="12">
        <f t="shared" si="14"/>
        <v>1.3112999999999999</v>
      </c>
      <c r="G31" s="12">
        <f t="shared" si="15"/>
        <v>1.7195076899999997</v>
      </c>
      <c r="H31" s="12"/>
      <c r="I31" s="13"/>
      <c r="O31" s="13"/>
    </row>
    <row r="32" spans="2:15" x14ac:dyDescent="0.25">
      <c r="D32" s="16"/>
      <c r="I32" s="13"/>
      <c r="O32" s="13"/>
    </row>
    <row r="33" spans="2:20" x14ac:dyDescent="0.25">
      <c r="I33" s="13"/>
      <c r="O33" s="13"/>
    </row>
    <row r="34" spans="2:20" s="2" customFormat="1" x14ac:dyDescent="0.25">
      <c r="B34" s="17"/>
      <c r="C34" s="18"/>
      <c r="D34" s="19" t="s">
        <v>280</v>
      </c>
      <c r="E34" s="20">
        <f>SUM(E20:E31)</f>
        <v>13833.201200000001</v>
      </c>
      <c r="F34" s="21">
        <f>SUM(F20:F31)</f>
        <v>15529.686200000002</v>
      </c>
      <c r="G34" s="22">
        <f>SUM(G20:G31)</f>
        <v>34734159.17819491</v>
      </c>
      <c r="M34" s="13"/>
      <c r="Q34" s="23"/>
      <c r="T34" s="13"/>
    </row>
    <row r="35" spans="2:20" s="2" customFormat="1" x14ac:dyDescent="0.25">
      <c r="B35" s="17"/>
      <c r="C35" s="18"/>
      <c r="D35" s="24" t="s">
        <v>281</v>
      </c>
      <c r="E35" s="25"/>
      <c r="F35" s="12">
        <f>F34/COUNTA(B20:B31)</f>
        <v>1294.1405166666668</v>
      </c>
      <c r="G35" s="26"/>
      <c r="K35" s="27"/>
      <c r="Q35" s="23"/>
      <c r="R35" s="27"/>
    </row>
    <row r="36" spans="2:20" s="2" customFormat="1" x14ac:dyDescent="0.25">
      <c r="B36" s="17"/>
      <c r="C36" s="18"/>
      <c r="D36" s="28" t="s">
        <v>282</v>
      </c>
      <c r="E36" s="27"/>
      <c r="F36" s="29"/>
      <c r="G36" s="30">
        <f>G34/COUNTA(B20:B31)</f>
        <v>2894513.2648495757</v>
      </c>
      <c r="K36" s="27"/>
      <c r="Q36" s="23"/>
      <c r="R36" s="27"/>
    </row>
    <row r="37" spans="2:20" s="2" customFormat="1" x14ac:dyDescent="0.25">
      <c r="B37" s="17"/>
      <c r="C37" s="18"/>
      <c r="D37" s="209" t="s">
        <v>283</v>
      </c>
      <c r="E37" s="210"/>
      <c r="F37" s="12">
        <f>1.25*F35</f>
        <v>1617.6756458333334</v>
      </c>
      <c r="G37" s="31">
        <f>SQRT(G36)</f>
        <v>1701.3269129857365</v>
      </c>
      <c r="K37" s="32"/>
      <c r="M37" s="33"/>
      <c r="Q37" s="211"/>
      <c r="R37" s="211"/>
    </row>
    <row r="38" spans="2:20" s="2" customFormat="1" x14ac:dyDescent="0.25">
      <c r="B38" s="34"/>
      <c r="C38" s="18"/>
      <c r="D38" s="35" t="s">
        <v>284</v>
      </c>
      <c r="E38" s="36"/>
      <c r="F38" s="37"/>
      <c r="G38" s="38">
        <f>H4</f>
        <v>10</v>
      </c>
    </row>
    <row r="40" spans="2:20" x14ac:dyDescent="0.25">
      <c r="D40" s="45" t="s">
        <v>302</v>
      </c>
      <c r="G40" s="46">
        <f>+G37/AVERAGE(C20:C31)</f>
        <v>3.0526200591849335</v>
      </c>
    </row>
  </sheetData>
  <mergeCells count="3">
    <mergeCell ref="B2:J2"/>
    <mergeCell ref="D37:E37"/>
    <mergeCell ref="Q37:R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35"/>
  <sheetViews>
    <sheetView topLeftCell="A13" workbookViewId="0">
      <selection activeCell="C35" sqref="C35"/>
    </sheetView>
  </sheetViews>
  <sheetFormatPr baseColWidth="10" defaultRowHeight="15" x14ac:dyDescent="0.25"/>
  <cols>
    <col min="1" max="1" width="16.42578125" style="52" customWidth="1"/>
    <col min="2" max="6" width="11.42578125" style="52"/>
    <col min="7" max="7" width="4.5703125" style="52" bestFit="1" customWidth="1"/>
    <col min="8" max="16384" width="11.42578125" style="52"/>
  </cols>
  <sheetData>
    <row r="2" spans="1:8" s="27" customFormat="1" x14ac:dyDescent="0.25"/>
    <row r="3" spans="1:8" s="27" customFormat="1" x14ac:dyDescent="0.25">
      <c r="A3" s="47" t="s">
        <v>304</v>
      </c>
      <c r="B3" s="47"/>
      <c r="C3" s="48"/>
      <c r="D3" s="49"/>
      <c r="E3" s="17"/>
      <c r="F3" s="50"/>
    </row>
    <row r="4" spans="1:8" ht="15.75" thickBot="1" x14ac:dyDescent="0.3">
      <c r="A4" s="51"/>
      <c r="B4" s="51"/>
      <c r="C4" s="51"/>
      <c r="D4" s="51"/>
      <c r="E4" s="39"/>
      <c r="F4" s="51"/>
    </row>
    <row r="5" spans="1:8" ht="26.25" thickBot="1" x14ac:dyDescent="0.3">
      <c r="A5" s="197" t="s">
        <v>305</v>
      </c>
      <c r="B5" s="198" t="s">
        <v>306</v>
      </c>
      <c r="C5" s="198" t="s">
        <v>307</v>
      </c>
      <c r="D5" s="198" t="s">
        <v>308</v>
      </c>
      <c r="E5" s="199" t="s">
        <v>309</v>
      </c>
      <c r="F5" s="200" t="s">
        <v>310</v>
      </c>
      <c r="G5" s="201" t="s">
        <v>323</v>
      </c>
    </row>
    <row r="6" spans="1:8" x14ac:dyDescent="0.25">
      <c r="A6" s="151" t="s">
        <v>345</v>
      </c>
      <c r="B6" s="11">
        <f>+'SUAV DOBLE'!C5</f>
        <v>8588</v>
      </c>
      <c r="C6" s="54">
        <v>0</v>
      </c>
      <c r="D6" s="53"/>
      <c r="E6" s="55"/>
      <c r="F6" s="53"/>
      <c r="G6" s="107"/>
    </row>
    <row r="7" spans="1:8" x14ac:dyDescent="0.25">
      <c r="A7" s="151" t="s">
        <v>347</v>
      </c>
      <c r="B7" s="11">
        <f>+'SUAV DOBLE'!C6</f>
        <v>800</v>
      </c>
      <c r="C7" s="57">
        <v>0</v>
      </c>
      <c r="D7" s="57"/>
      <c r="E7" s="58"/>
      <c r="F7" s="57"/>
      <c r="G7" s="107"/>
    </row>
    <row r="8" spans="1:8" x14ac:dyDescent="0.25">
      <c r="A8" s="151" t="s">
        <v>348</v>
      </c>
      <c r="B8" s="11">
        <f>+'SUAV DOBLE'!C7</f>
        <v>5407</v>
      </c>
      <c r="C8" s="57">
        <v>0</v>
      </c>
      <c r="D8" s="57"/>
      <c r="E8" s="58"/>
      <c r="F8" s="57"/>
      <c r="G8" s="107"/>
    </row>
    <row r="9" spans="1:8" x14ac:dyDescent="0.25">
      <c r="A9" s="151" t="s">
        <v>349</v>
      </c>
      <c r="B9" s="11">
        <f>+'SUAV DOBLE'!C8</f>
        <v>4120</v>
      </c>
      <c r="C9" s="57">
        <v>0</v>
      </c>
      <c r="D9" s="57"/>
      <c r="E9" s="58"/>
      <c r="F9" s="57"/>
      <c r="G9" s="107"/>
    </row>
    <row r="10" spans="1:8" x14ac:dyDescent="0.25">
      <c r="A10" s="151" t="s">
        <v>350</v>
      </c>
      <c r="B10" s="11">
        <f>+'SUAV DOBLE'!C9</f>
        <v>5111</v>
      </c>
      <c r="C10" s="57">
        <v>0</v>
      </c>
      <c r="D10" s="57"/>
      <c r="E10" s="58"/>
      <c r="F10" s="57"/>
      <c r="G10" s="107"/>
    </row>
    <row r="11" spans="1:8" x14ac:dyDescent="0.25">
      <c r="A11" s="151" t="s">
        <v>351</v>
      </c>
      <c r="B11" s="11">
        <f>+'SUAV DOBLE'!C10</f>
        <v>3586</v>
      </c>
      <c r="C11" s="202">
        <f>+AVERAGE(B6:B10)</f>
        <v>4805.2</v>
      </c>
      <c r="D11" s="58"/>
      <c r="E11" s="58"/>
      <c r="F11" s="58"/>
      <c r="G11" s="107"/>
    </row>
    <row r="12" spans="1:8" x14ac:dyDescent="0.25">
      <c r="A12" s="151" t="s">
        <v>352</v>
      </c>
      <c r="B12" s="11">
        <f>+'SUAV DOBLE'!C11</f>
        <v>5332</v>
      </c>
      <c r="C12" s="58">
        <f t="shared" ref="C12:C29" si="0">+$B$35*B11+(1-$B$35)*C11</f>
        <v>4514.2462840058342</v>
      </c>
      <c r="D12" s="58">
        <f t="shared" ref="D12:D29" si="1">B12-C12</f>
        <v>817.75371599416576</v>
      </c>
      <c r="E12" s="58">
        <f t="shared" ref="E12:E29" si="2">ABS(D12)</f>
        <v>817.75371599416576</v>
      </c>
      <c r="F12" s="58">
        <f t="shared" ref="F12:F29" si="3">E12^2</f>
        <v>668721.14002226666</v>
      </c>
      <c r="G12" s="108"/>
      <c r="H12" s="1"/>
    </row>
    <row r="13" spans="1:8" x14ac:dyDescent="0.25">
      <c r="A13" s="151" t="s">
        <v>353</v>
      </c>
      <c r="B13" s="11">
        <f>+'SUAV DOBLE'!C12</f>
        <v>3407</v>
      </c>
      <c r="C13" s="58">
        <f t="shared" si="0"/>
        <v>4709.397598340267</v>
      </c>
      <c r="D13" s="58">
        <f t="shared" si="1"/>
        <v>-1302.397598340267</v>
      </c>
      <c r="E13" s="58">
        <f t="shared" si="2"/>
        <v>1302.397598340267</v>
      </c>
      <c r="F13" s="58">
        <f t="shared" si="3"/>
        <v>1696239.5041624955</v>
      </c>
      <c r="G13" s="108">
        <f t="shared" ref="G13:G19" si="4">+E13/B13</f>
        <v>0.38227108844739272</v>
      </c>
      <c r="H13" s="1"/>
    </row>
    <row r="14" spans="1:8" x14ac:dyDescent="0.25">
      <c r="A14" s="151" t="s">
        <v>354</v>
      </c>
      <c r="B14" s="11">
        <f>+'SUAV DOBLE'!C13</f>
        <v>4061</v>
      </c>
      <c r="C14" s="58">
        <f t="shared" si="0"/>
        <v>4398.5893462577724</v>
      </c>
      <c r="D14" s="58">
        <f t="shared" si="1"/>
        <v>-337.58934625777238</v>
      </c>
      <c r="E14" s="58">
        <f t="shared" si="2"/>
        <v>337.58934625777238</v>
      </c>
      <c r="F14" s="58">
        <f t="shared" si="3"/>
        <v>113966.56670675013</v>
      </c>
      <c r="G14" s="108">
        <f t="shared" si="4"/>
        <v>8.3129610011763694E-2</v>
      </c>
      <c r="H14" s="1"/>
    </row>
    <row r="15" spans="1:8" x14ac:dyDescent="0.25">
      <c r="A15" s="151" t="s">
        <v>355</v>
      </c>
      <c r="B15" s="11">
        <f>+'SUAV DOBLE'!C14</f>
        <v>3209</v>
      </c>
      <c r="C15" s="58">
        <f t="shared" si="0"/>
        <v>4318.0259647176317</v>
      </c>
      <c r="D15" s="58">
        <f t="shared" si="1"/>
        <v>-1109.0259647176317</v>
      </c>
      <c r="E15" s="58">
        <f t="shared" si="2"/>
        <v>1109.0259647176317</v>
      </c>
      <c r="F15" s="58">
        <f t="shared" si="3"/>
        <v>1229938.5904178738</v>
      </c>
      <c r="G15" s="108">
        <f t="shared" si="4"/>
        <v>0.34559861786152435</v>
      </c>
      <c r="H15" s="1"/>
    </row>
    <row r="16" spans="1:8" x14ac:dyDescent="0.25">
      <c r="A16" s="151" t="s">
        <v>367</v>
      </c>
      <c r="B16" s="11">
        <f>+'SUAV DOBLE'!C15</f>
        <v>3679</v>
      </c>
      <c r="C16" s="58">
        <f t="shared" si="0"/>
        <v>4053.3645264231686</v>
      </c>
      <c r="D16" s="58">
        <f t="shared" si="1"/>
        <v>-374.36452642316863</v>
      </c>
      <c r="E16" s="58">
        <f t="shared" si="2"/>
        <v>374.36452642316863</v>
      </c>
      <c r="F16" s="58">
        <f t="shared" si="3"/>
        <v>140148.79864404333</v>
      </c>
      <c r="G16" s="108">
        <f t="shared" si="4"/>
        <v>0.10175714227321789</v>
      </c>
      <c r="H16" s="1"/>
    </row>
    <row r="17" spans="1:8" x14ac:dyDescent="0.25">
      <c r="A17" s="151" t="s">
        <v>356</v>
      </c>
      <c r="B17" s="11">
        <f>+'SUAV DOBLE'!C16</f>
        <v>5204</v>
      </c>
      <c r="C17" s="58">
        <f t="shared" si="0"/>
        <v>3964.0250004231548</v>
      </c>
      <c r="D17" s="58">
        <f t="shared" si="1"/>
        <v>1239.9749995768452</v>
      </c>
      <c r="E17" s="58">
        <f t="shared" si="2"/>
        <v>1239.9749995768452</v>
      </c>
      <c r="F17" s="58">
        <f t="shared" si="3"/>
        <v>1537537.9995755972</v>
      </c>
      <c r="G17" s="108">
        <f t="shared" si="4"/>
        <v>0.23827344342368278</v>
      </c>
      <c r="H17" s="1"/>
    </row>
    <row r="18" spans="1:8" x14ac:dyDescent="0.25">
      <c r="A18" s="151" t="s">
        <v>346</v>
      </c>
      <c r="B18" s="11">
        <f>+'SUAV DOBLE'!C17</f>
        <v>2317</v>
      </c>
      <c r="C18" s="58">
        <f t="shared" si="0"/>
        <v>4259.9365275448308</v>
      </c>
      <c r="D18" s="58">
        <f t="shared" si="1"/>
        <v>-1942.9365275448308</v>
      </c>
      <c r="E18" s="58">
        <f t="shared" si="2"/>
        <v>1942.9365275448308</v>
      </c>
      <c r="F18" s="58">
        <f t="shared" si="3"/>
        <v>3775002.3500679652</v>
      </c>
      <c r="G18" s="108">
        <f t="shared" si="4"/>
        <v>0.83855698210825669</v>
      </c>
      <c r="H18" s="1"/>
    </row>
    <row r="19" spans="1:8" x14ac:dyDescent="0.25">
      <c r="A19" s="151" t="s">
        <v>357</v>
      </c>
      <c r="B19" s="11">
        <f>+'SUAV DOBLE'!C18</f>
        <v>4371</v>
      </c>
      <c r="C19" s="58">
        <f t="shared" si="0"/>
        <v>3796.2680542590952</v>
      </c>
      <c r="D19" s="58">
        <f t="shared" si="1"/>
        <v>574.73194574090485</v>
      </c>
      <c r="E19" s="58">
        <f t="shared" si="2"/>
        <v>574.73194574090485</v>
      </c>
      <c r="F19" s="58">
        <f t="shared" si="3"/>
        <v>330316.80945512641</v>
      </c>
      <c r="G19" s="108">
        <f t="shared" si="4"/>
        <v>0.1314875190439041</v>
      </c>
      <c r="H19" s="1"/>
    </row>
    <row r="20" spans="1:8" x14ac:dyDescent="0.25">
      <c r="A20" s="151" t="s">
        <v>358</v>
      </c>
      <c r="B20" s="11">
        <f>+'SUAV DOBLE'!C19</f>
        <v>0</v>
      </c>
      <c r="C20" s="58">
        <f t="shared" si="0"/>
        <v>3933.4238903105006</v>
      </c>
      <c r="D20" s="58">
        <f t="shared" si="1"/>
        <v>-3933.4238903105006</v>
      </c>
      <c r="E20" s="58">
        <f t="shared" si="2"/>
        <v>3933.4238903105006</v>
      </c>
      <c r="F20" s="58">
        <f t="shared" si="3"/>
        <v>15471823.500865392</v>
      </c>
      <c r="G20" s="108"/>
      <c r="H20" s="1"/>
    </row>
    <row r="21" spans="1:8" x14ac:dyDescent="0.25">
      <c r="A21" s="151" t="s">
        <v>359</v>
      </c>
      <c r="B21" s="11">
        <f>+'SUAV DOBLE'!C20</f>
        <v>0</v>
      </c>
      <c r="C21" s="58">
        <f t="shared" si="0"/>
        <v>2994.7392631237653</v>
      </c>
      <c r="D21" s="58">
        <f t="shared" si="1"/>
        <v>-2994.7392631237653</v>
      </c>
      <c r="E21" s="58">
        <f t="shared" si="2"/>
        <v>2994.7392631237653</v>
      </c>
      <c r="F21" s="58">
        <f t="shared" si="3"/>
        <v>8968463.2540950738</v>
      </c>
      <c r="G21" s="108"/>
      <c r="H21" s="1"/>
    </row>
    <row r="22" spans="1:8" x14ac:dyDescent="0.25">
      <c r="A22" s="151" t="s">
        <v>360</v>
      </c>
      <c r="B22" s="11">
        <f>+'SUAV DOBLE'!C21</f>
        <v>0</v>
      </c>
      <c r="C22" s="58">
        <f t="shared" si="0"/>
        <v>2280.0652826123733</v>
      </c>
      <c r="D22" s="58">
        <f t="shared" si="1"/>
        <v>-2280.0652826123733</v>
      </c>
      <c r="E22" s="58">
        <f t="shared" si="2"/>
        <v>2280.0652826123733</v>
      </c>
      <c r="F22" s="58">
        <f t="shared" si="3"/>
        <v>5198697.6929742415</v>
      </c>
      <c r="G22" s="108"/>
      <c r="H22" s="1"/>
    </row>
    <row r="23" spans="1:8" x14ac:dyDescent="0.25">
      <c r="A23" s="151" t="s">
        <v>361</v>
      </c>
      <c r="B23" s="11">
        <f>+'SUAV DOBLE'!C22</f>
        <v>0</v>
      </c>
      <c r="C23" s="58">
        <f t="shared" si="0"/>
        <v>1735.9433447142781</v>
      </c>
      <c r="D23" s="58">
        <f t="shared" si="1"/>
        <v>-1735.9433447142781</v>
      </c>
      <c r="E23" s="58">
        <f t="shared" si="2"/>
        <v>1735.9433447142781</v>
      </c>
      <c r="F23" s="58">
        <f t="shared" si="3"/>
        <v>3013499.2960577947</v>
      </c>
      <c r="G23" s="108"/>
      <c r="H23" s="1"/>
    </row>
    <row r="24" spans="1:8" x14ac:dyDescent="0.25">
      <c r="A24" s="151" t="s">
        <v>362</v>
      </c>
      <c r="B24" s="11">
        <f>+'SUAV DOBLE'!C23</f>
        <v>0</v>
      </c>
      <c r="C24" s="58">
        <f t="shared" si="0"/>
        <v>1321.6723744879328</v>
      </c>
      <c r="D24" s="58">
        <f t="shared" si="1"/>
        <v>-1321.6723744879328</v>
      </c>
      <c r="E24" s="58">
        <f t="shared" si="2"/>
        <v>1321.6723744879328</v>
      </c>
      <c r="F24" s="58">
        <f t="shared" si="3"/>
        <v>1746817.8654845704</v>
      </c>
      <c r="G24" s="108"/>
      <c r="H24" s="1"/>
    </row>
    <row r="25" spans="1:8" x14ac:dyDescent="0.25">
      <c r="A25" s="151" t="s">
        <v>363</v>
      </c>
      <c r="B25" s="11">
        <f>+'SUAV DOBLE'!C24</f>
        <v>0</v>
      </c>
      <c r="C25" s="58">
        <f t="shared" si="0"/>
        <v>1006.2643293074073</v>
      </c>
      <c r="D25" s="58">
        <f t="shared" si="1"/>
        <v>-1006.2643293074073</v>
      </c>
      <c r="E25" s="58">
        <f t="shared" si="2"/>
        <v>1006.2643293074073</v>
      </c>
      <c r="F25" s="58">
        <f t="shared" si="3"/>
        <v>1012567.9004364861</v>
      </c>
      <c r="G25" s="108"/>
      <c r="H25" s="1"/>
    </row>
    <row r="26" spans="1:8" x14ac:dyDescent="0.25">
      <c r="A26" s="151" t="s">
        <v>364</v>
      </c>
      <c r="B26" s="11">
        <f>+'SUAV DOBLE'!C25</f>
        <v>0</v>
      </c>
      <c r="C26" s="58">
        <f t="shared" si="0"/>
        <v>766.12625033400911</v>
      </c>
      <c r="D26" s="58">
        <f t="shared" si="1"/>
        <v>-766.12625033400911</v>
      </c>
      <c r="E26" s="58">
        <f t="shared" si="2"/>
        <v>766.12625033400911</v>
      </c>
      <c r="F26" s="58">
        <f t="shared" si="3"/>
        <v>586949.43145084882</v>
      </c>
      <c r="G26" s="108"/>
      <c r="H26" s="1"/>
    </row>
    <row r="27" spans="1:8" x14ac:dyDescent="0.25">
      <c r="A27" s="151" t="s">
        <v>365</v>
      </c>
      <c r="B27" s="11">
        <f>+'SUAV DOBLE'!C26</f>
        <v>0</v>
      </c>
      <c r="C27" s="58">
        <f t="shared" si="0"/>
        <v>583.29547650251595</v>
      </c>
      <c r="D27" s="58">
        <f t="shared" si="1"/>
        <v>-583.29547650251595</v>
      </c>
      <c r="E27" s="58">
        <f t="shared" si="2"/>
        <v>583.29547650251595</v>
      </c>
      <c r="F27" s="58">
        <f t="shared" si="3"/>
        <v>340233.61290829716</v>
      </c>
      <c r="G27" s="108"/>
      <c r="H27" s="1"/>
    </row>
    <row r="28" spans="1:8" x14ac:dyDescent="0.25">
      <c r="A28" s="151" t="s">
        <v>368</v>
      </c>
      <c r="B28" s="11">
        <f>+'SUAV DOBLE'!C27</f>
        <v>0</v>
      </c>
      <c r="C28" s="58">
        <f t="shared" si="0"/>
        <v>444.09601258273693</v>
      </c>
      <c r="D28" s="58">
        <f t="shared" si="1"/>
        <v>-444.09601258273693</v>
      </c>
      <c r="E28" s="58">
        <f t="shared" si="2"/>
        <v>444.09601258273693</v>
      </c>
      <c r="F28" s="58">
        <f t="shared" si="3"/>
        <v>197221.26839188643</v>
      </c>
      <c r="G28" s="107"/>
    </row>
    <row r="29" spans="1:8" x14ac:dyDescent="0.25">
      <c r="A29" s="151" t="s">
        <v>366</v>
      </c>
      <c r="B29" s="11">
        <f>+'SUAV DOBLE'!C28</f>
        <v>0</v>
      </c>
      <c r="C29" s="58">
        <f t="shared" si="0"/>
        <v>338.11554578554279</v>
      </c>
      <c r="D29" s="58">
        <f t="shared" si="1"/>
        <v>-338.11554578554279</v>
      </c>
      <c r="E29" s="58">
        <f t="shared" si="2"/>
        <v>338.11554578554279</v>
      </c>
      <c r="F29" s="58">
        <f t="shared" si="3"/>
        <v>114322.12230185549</v>
      </c>
      <c r="G29" s="107"/>
    </row>
    <row r="30" spans="1:8" ht="15.75" thickBot="1" x14ac:dyDescent="0.3">
      <c r="A30" s="51"/>
      <c r="B30" s="51"/>
      <c r="C30" s="39"/>
      <c r="D30" s="51"/>
      <c r="E30" s="39"/>
      <c r="F30" s="51"/>
    </row>
    <row r="31" spans="1:8" x14ac:dyDescent="0.25">
      <c r="A31" s="212" t="s">
        <v>311</v>
      </c>
      <c r="B31" s="213"/>
      <c r="C31" s="59"/>
      <c r="D31" s="60">
        <f>SUM(D6:D29)</f>
        <v>-17837.595071732816</v>
      </c>
      <c r="E31" s="60">
        <f>SUM(E6:E29)</f>
        <v>23102.51639435664</v>
      </c>
      <c r="F31" s="60">
        <f>SUM(F6:F29)</f>
        <v>46142467.70401857</v>
      </c>
    </row>
    <row r="32" spans="1:8" x14ac:dyDescent="0.25">
      <c r="A32" s="214" t="s">
        <v>312</v>
      </c>
      <c r="B32" s="215"/>
      <c r="C32" s="61"/>
      <c r="D32" s="58"/>
      <c r="E32" s="58">
        <f>E31/COUNT(E11:E29)</f>
        <v>1283.4731330198133</v>
      </c>
      <c r="F32" s="58">
        <f>F31/COUNT(F11:F29)</f>
        <v>2563470.4280010317</v>
      </c>
    </row>
    <row r="33" spans="1:6" ht="15.75" thickBot="1" x14ac:dyDescent="0.3">
      <c r="A33" s="216" t="s">
        <v>313</v>
      </c>
      <c r="B33" s="217"/>
      <c r="C33" s="62"/>
      <c r="D33" s="63"/>
      <c r="E33" s="64">
        <f>1.25*E32</f>
        <v>1604.3414162747667</v>
      </c>
      <c r="F33" s="65">
        <f>SQRT(F32)</f>
        <v>1601.0841414494842</v>
      </c>
    </row>
    <row r="34" spans="1:6" ht="15.75" thickBot="1" x14ac:dyDescent="0.3">
      <c r="A34" s="51"/>
      <c r="B34" s="51"/>
      <c r="C34" s="51"/>
      <c r="D34" s="51"/>
      <c r="E34" s="39"/>
      <c r="F34" s="51"/>
    </row>
    <row r="35" spans="1:6" ht="15.75" thickBot="1" x14ac:dyDescent="0.3">
      <c r="A35" s="66" t="s">
        <v>314</v>
      </c>
      <c r="B35" s="67">
        <v>0.23864313975899423</v>
      </c>
      <c r="C35" s="51"/>
      <c r="D35" s="51"/>
      <c r="E35" s="39"/>
      <c r="F35" s="51"/>
    </row>
  </sheetData>
  <mergeCells count="3">
    <mergeCell ref="A31:B31"/>
    <mergeCell ref="A32:B32"/>
    <mergeCell ref="A33:B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186"/>
  <sheetViews>
    <sheetView topLeftCell="B1" workbookViewId="0">
      <selection activeCell="K6" sqref="K6"/>
    </sheetView>
  </sheetViews>
  <sheetFormatPr baseColWidth="10" defaultRowHeight="15" x14ac:dyDescent="0.25"/>
  <cols>
    <col min="1" max="1" width="11.42578125" style="52"/>
    <col min="2" max="2" width="16.5703125" style="52" customWidth="1"/>
    <col min="3" max="3" width="10.140625" style="52" bestFit="1" customWidth="1"/>
    <col min="4" max="5" width="11.42578125" style="52"/>
    <col min="6" max="6" width="32" style="52" customWidth="1"/>
    <col min="7" max="9" width="11.42578125" style="52"/>
    <col min="10" max="10" width="4.5703125" style="52" bestFit="1" customWidth="1"/>
    <col min="11" max="11" width="11.42578125" style="52"/>
    <col min="12" max="12" width="52.42578125" style="52" customWidth="1"/>
    <col min="13" max="16384" width="11.42578125" style="52"/>
  </cols>
  <sheetData>
    <row r="2" spans="1:12" x14ac:dyDescent="0.25">
      <c r="B2" s="68" t="s">
        <v>315</v>
      </c>
      <c r="C2" s="68"/>
      <c r="D2" s="68"/>
      <c r="E2" s="51"/>
      <c r="F2" s="118">
        <v>1016</v>
      </c>
      <c r="G2" s="117"/>
      <c r="H2" s="117"/>
      <c r="I2" s="117"/>
    </row>
    <row r="3" spans="1:12" x14ac:dyDescent="0.25">
      <c r="B3" s="224" t="str">
        <f>VLOOKUP(F2,K8:M186,2)</f>
        <v xml:space="preserve">ALFOMBRA TRISTAR ANTRACITA </v>
      </c>
      <c r="C3" s="224"/>
      <c r="D3" s="224"/>
      <c r="E3" s="224"/>
      <c r="F3" s="51"/>
      <c r="G3" s="39"/>
      <c r="H3" s="51"/>
      <c r="I3" s="51"/>
      <c r="K3" s="153">
        <f>+F2</f>
        <v>1016</v>
      </c>
      <c r="L3" s="153" t="str">
        <f>+B3</f>
        <v xml:space="preserve">ALFOMBRA TRISTAR ANTRACITA </v>
      </c>
    </row>
    <row r="4" spans="1:12" ht="15.75" thickBot="1" x14ac:dyDescent="0.3">
      <c r="B4" s="195" t="s">
        <v>316</v>
      </c>
      <c r="C4" s="195" t="s">
        <v>306</v>
      </c>
      <c r="D4" s="195" t="s">
        <v>317</v>
      </c>
      <c r="E4" s="195" t="s">
        <v>318</v>
      </c>
      <c r="F4" s="195" t="s">
        <v>307</v>
      </c>
      <c r="G4" s="190" t="s">
        <v>308</v>
      </c>
      <c r="H4" s="195" t="s">
        <v>309</v>
      </c>
      <c r="I4" s="195" t="s">
        <v>310</v>
      </c>
      <c r="J4" s="196" t="s">
        <v>323</v>
      </c>
      <c r="L4" s="109"/>
    </row>
    <row r="5" spans="1:12" ht="15.75" thickBot="1" x14ac:dyDescent="0.3">
      <c r="A5" s="221">
        <v>2009</v>
      </c>
      <c r="B5" s="151" t="s">
        <v>345</v>
      </c>
      <c r="C5" s="53">
        <f>VLOOKUP($F$2,datos,4)</f>
        <v>8588</v>
      </c>
      <c r="D5" s="158">
        <v>0</v>
      </c>
      <c r="E5" s="69"/>
      <c r="F5" s="70">
        <v>0</v>
      </c>
      <c r="G5" s="71"/>
      <c r="H5" s="70"/>
      <c r="I5" s="70"/>
      <c r="J5" s="107"/>
      <c r="L5" s="104" t="s">
        <v>324</v>
      </c>
    </row>
    <row r="6" spans="1:12" ht="15.75" thickBot="1" x14ac:dyDescent="0.3">
      <c r="A6" s="222"/>
      <c r="B6" s="151" t="s">
        <v>347</v>
      </c>
      <c r="C6" s="53">
        <f>VLOOKUP($F$2,datos,5)</f>
        <v>800</v>
      </c>
      <c r="D6" s="159">
        <v>0</v>
      </c>
      <c r="E6" s="72"/>
      <c r="F6" s="72">
        <v>0</v>
      </c>
      <c r="G6" s="58"/>
      <c r="H6" s="72"/>
      <c r="I6" s="72"/>
      <c r="J6" s="107"/>
      <c r="L6" s="79" t="s">
        <v>0</v>
      </c>
    </row>
    <row r="7" spans="1:12" ht="15.75" thickBot="1" x14ac:dyDescent="0.3">
      <c r="A7" s="222"/>
      <c r="B7" s="151" t="s">
        <v>348</v>
      </c>
      <c r="C7" s="53">
        <f>VLOOKUP($F$2,datos,6)</f>
        <v>5407</v>
      </c>
      <c r="D7" s="159">
        <v>0</v>
      </c>
      <c r="E7" s="72"/>
      <c r="F7" s="72">
        <v>0</v>
      </c>
      <c r="G7" s="58"/>
      <c r="H7" s="72"/>
      <c r="I7" s="72"/>
      <c r="J7" s="107"/>
      <c r="L7" s="105" t="s">
        <v>270</v>
      </c>
    </row>
    <row r="8" spans="1:12" x14ac:dyDescent="0.25">
      <c r="A8" s="222"/>
      <c r="B8" s="151" t="s">
        <v>349</v>
      </c>
      <c r="C8" s="53">
        <f>VLOOKUP($F$2,datos,7)</f>
        <v>4120</v>
      </c>
      <c r="D8" s="159">
        <v>0</v>
      </c>
      <c r="E8" s="72"/>
      <c r="F8" s="72">
        <v>0</v>
      </c>
      <c r="G8" s="58"/>
      <c r="H8" s="72"/>
      <c r="I8" s="72"/>
      <c r="J8" s="107"/>
      <c r="K8" s="52">
        <v>1001</v>
      </c>
      <c r="L8" s="110" t="s">
        <v>9</v>
      </c>
    </row>
    <row r="9" spans="1:12" x14ac:dyDescent="0.25">
      <c r="A9" s="222"/>
      <c r="B9" s="151" t="s">
        <v>350</v>
      </c>
      <c r="C9" s="53">
        <f>VLOOKUP($F$2,datos,8)</f>
        <v>5111</v>
      </c>
      <c r="D9" s="73">
        <f>+AVERAGE(C5:C8)</f>
        <v>4728.75</v>
      </c>
      <c r="E9" s="73">
        <f>+D9</f>
        <v>4728.75</v>
      </c>
      <c r="F9" s="72">
        <v>0</v>
      </c>
      <c r="G9" s="58"/>
      <c r="H9" s="72"/>
      <c r="I9" s="72"/>
      <c r="J9" s="107"/>
      <c r="K9" s="52">
        <v>1002</v>
      </c>
      <c r="L9" s="111" t="s">
        <v>238</v>
      </c>
    </row>
    <row r="10" spans="1:12" x14ac:dyDescent="0.25">
      <c r="A10" s="222"/>
      <c r="B10" s="151" t="s">
        <v>351</v>
      </c>
      <c r="C10" s="53">
        <f>VLOOKUP($F$2,datos,9)</f>
        <v>3586</v>
      </c>
      <c r="D10" s="58">
        <f>$G$32*C10+(1-$G$32)*D9</f>
        <v>4512.5173883339539</v>
      </c>
      <c r="E10" s="58">
        <f>$G$32*D10+(1-$G$32)*E9</f>
        <v>4687.834189588345</v>
      </c>
      <c r="F10" s="76">
        <f t="shared" ref="F10:F28" si="0">(((2+($G$32/(1-$G$32)))*D9)-(1+($G$32/(1-$G$32)))*E9)</f>
        <v>4728.7500000000009</v>
      </c>
      <c r="G10" s="58">
        <f>C10-F10</f>
        <v>-1142.7500000000009</v>
      </c>
      <c r="H10" s="58">
        <f>ABS(G10)</f>
        <v>1142.7500000000009</v>
      </c>
      <c r="I10" s="58">
        <f>H10^2</f>
        <v>1305877.5625000021</v>
      </c>
      <c r="J10" s="108"/>
      <c r="K10" s="52">
        <v>1003</v>
      </c>
      <c r="L10" s="111" t="s">
        <v>20</v>
      </c>
    </row>
    <row r="11" spans="1:12" x14ac:dyDescent="0.25">
      <c r="A11" s="222"/>
      <c r="B11" s="151" t="s">
        <v>352</v>
      </c>
      <c r="C11" s="53">
        <f>VLOOKUP($F$2,datos,10)</f>
        <v>5332</v>
      </c>
      <c r="D11" s="58">
        <f t="shared" ref="D11:E26" si="1">$G$32*C11+(1-$G$32)*D10</f>
        <v>4667.5809327097677</v>
      </c>
      <c r="E11" s="58">
        <f t="shared" si="1"/>
        <v>4684.0018425049075</v>
      </c>
      <c r="F11" s="76">
        <f t="shared" si="0"/>
        <v>4296.284776667907</v>
      </c>
      <c r="G11" s="58">
        <f t="shared" ref="G11:G28" si="2">C11-F11</f>
        <v>1035.715223332093</v>
      </c>
      <c r="H11" s="58">
        <f t="shared" ref="H11:H28" si="3">ABS(G11)</f>
        <v>1035.715223332093</v>
      </c>
      <c r="I11" s="58">
        <f t="shared" ref="I11:I28" si="4">H11^2</f>
        <v>1072706.0238418474</v>
      </c>
      <c r="J11" s="108"/>
      <c r="K11" s="52">
        <v>1004</v>
      </c>
      <c r="L11" s="111" t="s">
        <v>10</v>
      </c>
    </row>
    <row r="12" spans="1:12" x14ac:dyDescent="0.25">
      <c r="A12" s="222"/>
      <c r="B12" s="151" t="s">
        <v>353</v>
      </c>
      <c r="C12" s="53">
        <f>VLOOKUP($F$2,datos,11)</f>
        <v>3407</v>
      </c>
      <c r="D12" s="58">
        <f t="shared" si="1"/>
        <v>4429.0522017570192</v>
      </c>
      <c r="E12" s="58">
        <f t="shared" si="1"/>
        <v>4635.7599464977002</v>
      </c>
      <c r="F12" s="76">
        <f t="shared" si="0"/>
        <v>4647.3276758311913</v>
      </c>
      <c r="G12" s="58">
        <f t="shared" si="2"/>
        <v>-1240.3276758311913</v>
      </c>
      <c r="H12" s="58">
        <f t="shared" si="3"/>
        <v>1240.3276758311913</v>
      </c>
      <c r="I12" s="58">
        <f t="shared" si="4"/>
        <v>1538412.7434328047</v>
      </c>
      <c r="J12" s="108">
        <f>+H12/C12</f>
        <v>0.36405273725599979</v>
      </c>
      <c r="K12" s="52">
        <v>1005</v>
      </c>
      <c r="L12" s="111" t="s">
        <v>11</v>
      </c>
    </row>
    <row r="13" spans="1:12" x14ac:dyDescent="0.25">
      <c r="A13" s="222"/>
      <c r="B13" s="151" t="s">
        <v>354</v>
      </c>
      <c r="C13" s="53">
        <f>VLOOKUP($F$2,datos,12)</f>
        <v>4061</v>
      </c>
      <c r="D13" s="58">
        <f t="shared" si="1"/>
        <v>4359.4088949835705</v>
      </c>
      <c r="E13" s="58">
        <f t="shared" si="1"/>
        <v>4583.4684482648772</v>
      </c>
      <c r="F13" s="76">
        <f t="shared" si="0"/>
        <v>4174.1025610091301</v>
      </c>
      <c r="G13" s="58">
        <f t="shared" si="2"/>
        <v>-113.10256100913011</v>
      </c>
      <c r="H13" s="58">
        <f t="shared" si="3"/>
        <v>113.10256100913011</v>
      </c>
      <c r="I13" s="58">
        <f t="shared" si="4"/>
        <v>12792.189306823999</v>
      </c>
      <c r="J13" s="108">
        <f>+H13/C13</f>
        <v>2.7850913816579687E-2</v>
      </c>
      <c r="K13" s="52">
        <v>1006</v>
      </c>
      <c r="L13" s="111" t="s">
        <v>17</v>
      </c>
    </row>
    <row r="14" spans="1:12" x14ac:dyDescent="0.25">
      <c r="A14" s="222"/>
      <c r="B14" s="151" t="s">
        <v>355</v>
      </c>
      <c r="C14" s="53">
        <f>VLOOKUP($F$2,datos,13)</f>
        <v>3209</v>
      </c>
      <c r="D14" s="58">
        <f t="shared" si="1"/>
        <v>4141.7270574459226</v>
      </c>
      <c r="E14" s="58">
        <f t="shared" si="1"/>
        <v>4499.881579205351</v>
      </c>
      <c r="F14" s="76">
        <f t="shared" si="0"/>
        <v>4083.0578434694417</v>
      </c>
      <c r="G14" s="58">
        <f t="shared" si="2"/>
        <v>-874.05784346944165</v>
      </c>
      <c r="H14" s="58">
        <f t="shared" si="3"/>
        <v>874.05784346944165</v>
      </c>
      <c r="I14" s="58">
        <f t="shared" si="4"/>
        <v>763977.11373045098</v>
      </c>
      <c r="J14" s="108">
        <f>+H14/C14</f>
        <v>0.27237701572746703</v>
      </c>
      <c r="K14" s="52">
        <v>1007</v>
      </c>
      <c r="L14" s="111" t="s">
        <v>235</v>
      </c>
    </row>
    <row r="15" spans="1:12" x14ac:dyDescent="0.25">
      <c r="A15" s="222"/>
      <c r="B15" s="151" t="s">
        <v>367</v>
      </c>
      <c r="C15" s="53">
        <f>VLOOKUP($F$2,datos,14)</f>
        <v>3679</v>
      </c>
      <c r="D15" s="58">
        <f t="shared" si="1"/>
        <v>4054.1692537967638</v>
      </c>
      <c r="E15" s="58">
        <f t="shared" si="1"/>
        <v>4415.5433248410145</v>
      </c>
      <c r="F15" s="76">
        <f t="shared" si="0"/>
        <v>3699.9856666269679</v>
      </c>
      <c r="G15" s="58">
        <f t="shared" si="2"/>
        <v>-20.985666626967941</v>
      </c>
      <c r="H15" s="58">
        <f t="shared" si="3"/>
        <v>20.985666626967941</v>
      </c>
      <c r="I15" s="58">
        <f t="shared" si="4"/>
        <v>440.398203778236</v>
      </c>
      <c r="J15" s="108">
        <f t="shared" ref="J15:J18" si="5">+H15/C15</f>
        <v>5.7041768488632618E-3</v>
      </c>
      <c r="K15" s="52">
        <v>1008</v>
      </c>
      <c r="L15" s="111" t="s">
        <v>13</v>
      </c>
    </row>
    <row r="16" spans="1:12" ht="15.75" thickBot="1" x14ac:dyDescent="0.3">
      <c r="A16" s="223"/>
      <c r="B16" s="151" t="s">
        <v>356</v>
      </c>
      <c r="C16" s="53">
        <f>VLOOKUP($F$2,datos,15)</f>
        <v>5204</v>
      </c>
      <c r="D16" s="58">
        <f t="shared" si="1"/>
        <v>4271.7416932852293</v>
      </c>
      <c r="E16" s="58">
        <f t="shared" si="1"/>
        <v>4388.3329968137587</v>
      </c>
      <c r="F16" s="76">
        <f t="shared" si="0"/>
        <v>3608.4569283881774</v>
      </c>
      <c r="G16" s="58">
        <f t="shared" si="2"/>
        <v>1595.5430716118226</v>
      </c>
      <c r="H16" s="58">
        <f t="shared" si="3"/>
        <v>1595.5430716118226</v>
      </c>
      <c r="I16" s="58">
        <f t="shared" si="4"/>
        <v>2545757.6933684899</v>
      </c>
      <c r="J16" s="108">
        <f t="shared" si="5"/>
        <v>0.30659936041733715</v>
      </c>
      <c r="K16" s="52">
        <v>1009</v>
      </c>
      <c r="L16" s="111" t="s">
        <v>12</v>
      </c>
    </row>
    <row r="17" spans="1:12" x14ac:dyDescent="0.25">
      <c r="A17" s="221">
        <v>2010</v>
      </c>
      <c r="B17" s="151" t="s">
        <v>346</v>
      </c>
      <c r="C17" s="53">
        <f>VLOOKUP($F$2,datos,16)</f>
        <v>2317</v>
      </c>
      <c r="D17" s="58">
        <f t="shared" si="1"/>
        <v>3901.8629783680785</v>
      </c>
      <c r="E17" s="58">
        <f t="shared" si="1"/>
        <v>4296.2825198190185</v>
      </c>
      <c r="F17" s="76">
        <f t="shared" si="0"/>
        <v>4127.9400617294441</v>
      </c>
      <c r="G17" s="58">
        <f t="shared" si="2"/>
        <v>-1810.9400617294441</v>
      </c>
      <c r="H17" s="58">
        <f t="shared" si="3"/>
        <v>1810.9400617294441</v>
      </c>
      <c r="I17" s="58">
        <f t="shared" si="4"/>
        <v>3279503.9071766427</v>
      </c>
      <c r="J17" s="108">
        <f t="shared" si="5"/>
        <v>0.78158828732388608</v>
      </c>
      <c r="K17" s="52">
        <v>1010</v>
      </c>
      <c r="L17" s="111" t="s">
        <v>14</v>
      </c>
    </row>
    <row r="18" spans="1:12" x14ac:dyDescent="0.25">
      <c r="A18" s="222"/>
      <c r="B18" s="151" t="s">
        <v>357</v>
      </c>
      <c r="C18" s="53">
        <f>VLOOKUP($F$2,datos,17)</f>
        <v>4371</v>
      </c>
      <c r="D18" s="58">
        <f t="shared" si="1"/>
        <v>3990.6336836113082</v>
      </c>
      <c r="E18" s="58">
        <f t="shared" si="1"/>
        <v>4238.4472574205229</v>
      </c>
      <c r="F18" s="76">
        <f t="shared" si="0"/>
        <v>3415.3929599223993</v>
      </c>
      <c r="G18" s="58">
        <f t="shared" si="2"/>
        <v>955.60704007760069</v>
      </c>
      <c r="H18" s="58">
        <f t="shared" si="3"/>
        <v>955.60704007760069</v>
      </c>
      <c r="I18" s="58">
        <f t="shared" si="4"/>
        <v>913184.81504587317</v>
      </c>
      <c r="J18" s="108">
        <f t="shared" si="5"/>
        <v>0.21862435142475423</v>
      </c>
      <c r="K18" s="52">
        <v>1011</v>
      </c>
      <c r="L18" s="111" t="s">
        <v>18</v>
      </c>
    </row>
    <row r="19" spans="1:12" x14ac:dyDescent="0.25">
      <c r="A19" s="222"/>
      <c r="B19" s="151" t="s">
        <v>358</v>
      </c>
      <c r="C19" s="53">
        <f>VLOOKUP($F$2,datos,18)</f>
        <v>0</v>
      </c>
      <c r="D19" s="58">
        <f t="shared" si="1"/>
        <v>3235.5208911284672</v>
      </c>
      <c r="E19" s="58">
        <f t="shared" si="1"/>
        <v>4048.6722519582008</v>
      </c>
      <c r="F19" s="76">
        <f t="shared" si="0"/>
        <v>3684.9848474035989</v>
      </c>
      <c r="G19" s="58">
        <f t="shared" si="2"/>
        <v>-3684.9848474035989</v>
      </c>
      <c r="H19" s="58">
        <f t="shared" si="3"/>
        <v>3684.9848474035989</v>
      </c>
      <c r="I19" s="58">
        <f t="shared" si="4"/>
        <v>13579113.325594125</v>
      </c>
      <c r="J19" s="108"/>
      <c r="K19" s="52">
        <v>1012</v>
      </c>
      <c r="L19" s="111" t="s">
        <v>15</v>
      </c>
    </row>
    <row r="20" spans="1:12" x14ac:dyDescent="0.25">
      <c r="A20" s="222"/>
      <c r="B20" s="151" t="s">
        <v>359</v>
      </c>
      <c r="C20" s="53">
        <f>VLOOKUP($F$2,datos,19)</f>
        <v>0</v>
      </c>
      <c r="D20" s="58">
        <f t="shared" si="1"/>
        <v>2623.2915037832377</v>
      </c>
      <c r="E20" s="58">
        <f t="shared" si="1"/>
        <v>3778.9598898524255</v>
      </c>
      <c r="F20" s="76">
        <f t="shared" si="0"/>
        <v>2232.5945248364114</v>
      </c>
      <c r="G20" s="58">
        <f t="shared" si="2"/>
        <v>-2232.5945248364114</v>
      </c>
      <c r="H20" s="58">
        <f t="shared" si="3"/>
        <v>2232.5945248364114</v>
      </c>
      <c r="I20" s="58">
        <f t="shared" si="4"/>
        <v>4984478.3123295214</v>
      </c>
      <c r="J20" s="108"/>
      <c r="K20" s="52">
        <v>1013</v>
      </c>
      <c r="L20" s="111" t="s">
        <v>21</v>
      </c>
    </row>
    <row r="21" spans="1:12" x14ac:dyDescent="0.25">
      <c r="A21" s="222"/>
      <c r="B21" s="151" t="s">
        <v>360</v>
      </c>
      <c r="C21" s="53">
        <f>VLOOKUP($F$2,datos,20)</f>
        <v>0</v>
      </c>
      <c r="D21" s="58">
        <f t="shared" si="1"/>
        <v>2126.9089415216768</v>
      </c>
      <c r="E21" s="58">
        <f t="shared" si="1"/>
        <v>3466.3567035361484</v>
      </c>
      <c r="F21" s="76">
        <f t="shared" si="0"/>
        <v>1197.9107556082736</v>
      </c>
      <c r="G21" s="58">
        <f t="shared" si="2"/>
        <v>-1197.9107556082736</v>
      </c>
      <c r="H21" s="58">
        <f t="shared" si="3"/>
        <v>1197.9107556082736</v>
      </c>
      <c r="I21" s="58">
        <f t="shared" si="4"/>
        <v>1434990.178401985</v>
      </c>
      <c r="J21" s="107"/>
      <c r="K21" s="52">
        <v>1014</v>
      </c>
      <c r="L21" s="111" t="s">
        <v>236</v>
      </c>
    </row>
    <row r="22" spans="1:12" x14ac:dyDescent="0.25">
      <c r="A22" s="222"/>
      <c r="B22" s="151" t="s">
        <v>361</v>
      </c>
      <c r="C22" s="53">
        <f>VLOOKUP($F$2,datos,21)</f>
        <v>0</v>
      </c>
      <c r="D22" s="58">
        <f t="shared" si="1"/>
        <v>1724.4525204312392</v>
      </c>
      <c r="E22" s="58">
        <f t="shared" si="1"/>
        <v>3136.75137359978</v>
      </c>
      <c r="F22" s="76">
        <f t="shared" si="0"/>
        <v>474.85799319092712</v>
      </c>
      <c r="G22" s="58">
        <f t="shared" si="2"/>
        <v>-474.85799319092712</v>
      </c>
      <c r="H22" s="58">
        <f t="shared" si="3"/>
        <v>474.85799319092712</v>
      </c>
      <c r="I22" s="58">
        <f t="shared" si="4"/>
        <v>225490.11369731458</v>
      </c>
      <c r="J22" s="107"/>
      <c r="K22" s="52">
        <v>1015</v>
      </c>
      <c r="L22" s="111" t="s">
        <v>237</v>
      </c>
    </row>
    <row r="23" spans="1:12" x14ac:dyDescent="0.25">
      <c r="A23" s="222"/>
      <c r="B23" s="151" t="s">
        <v>362</v>
      </c>
      <c r="C23" s="53">
        <f>VLOOKUP($F$2,datos,22)</f>
        <v>0</v>
      </c>
      <c r="D23" s="58">
        <f t="shared" si="1"/>
        <v>1398.1494163516572</v>
      </c>
      <c r="E23" s="58">
        <f t="shared" si="1"/>
        <v>2807.7708950493879</v>
      </c>
      <c r="F23" s="76">
        <f t="shared" si="0"/>
        <v>-17.451662673669944</v>
      </c>
      <c r="G23" s="58">
        <f t="shared" si="2"/>
        <v>17.451662673669944</v>
      </c>
      <c r="H23" s="58">
        <f t="shared" si="3"/>
        <v>17.451662673669944</v>
      </c>
      <c r="I23" s="58">
        <f t="shared" si="4"/>
        <v>304.56053007556477</v>
      </c>
      <c r="J23" s="107"/>
      <c r="K23" s="52">
        <v>1016</v>
      </c>
      <c r="L23" s="111" t="s">
        <v>239</v>
      </c>
    </row>
    <row r="24" spans="1:12" x14ac:dyDescent="0.25">
      <c r="A24" s="222"/>
      <c r="B24" s="151" t="s">
        <v>363</v>
      </c>
      <c r="C24" s="53">
        <f>VLOOKUP($F$2,datos,23)</f>
        <v>0</v>
      </c>
      <c r="D24" s="58">
        <f t="shared" si="1"/>
        <v>1133.5898015653288</v>
      </c>
      <c r="E24" s="58">
        <f t="shared" si="1"/>
        <v>2490.9802144578543</v>
      </c>
      <c r="F24" s="76">
        <f t="shared" si="0"/>
        <v>-340.45254089646551</v>
      </c>
      <c r="G24" s="58">
        <f t="shared" si="2"/>
        <v>340.45254089646551</v>
      </c>
      <c r="H24" s="58">
        <f t="shared" si="3"/>
        <v>340.45254089646551</v>
      </c>
      <c r="I24" s="58">
        <f t="shared" si="4"/>
        <v>115907.93260285952</v>
      </c>
      <c r="J24" s="107"/>
      <c r="K24" s="52">
        <v>1017</v>
      </c>
      <c r="L24" s="111" t="s">
        <v>327</v>
      </c>
    </row>
    <row r="25" spans="1:12" x14ac:dyDescent="0.25">
      <c r="A25" s="222"/>
      <c r="B25" s="151" t="s">
        <v>364</v>
      </c>
      <c r="C25" s="53">
        <f>VLOOKUP($F$2,datos,24)</f>
        <v>0</v>
      </c>
      <c r="D25" s="58">
        <f t="shared" si="1"/>
        <v>919.09049432361724</v>
      </c>
      <c r="E25" s="58">
        <f t="shared" si="1"/>
        <v>2193.5452379226226</v>
      </c>
      <c r="F25" s="76">
        <f>(((2+($G$32/(1-$G$32)))*D24)-(1+($G$32/(1-$G$32)))*E24)</f>
        <v>-540.59129191872989</v>
      </c>
      <c r="G25" s="58">
        <f t="shared" si="2"/>
        <v>540.59129191872989</v>
      </c>
      <c r="H25" s="58">
        <f t="shared" si="3"/>
        <v>540.59129191872989</v>
      </c>
      <c r="I25" s="58">
        <f t="shared" si="4"/>
        <v>292238.94489836146</v>
      </c>
      <c r="J25" s="107"/>
      <c r="K25" s="52">
        <v>1018</v>
      </c>
      <c r="L25" s="111" t="s">
        <v>16</v>
      </c>
    </row>
    <row r="26" spans="1:12" x14ac:dyDescent="0.25">
      <c r="A26" s="222"/>
      <c r="B26" s="151" t="s">
        <v>365</v>
      </c>
      <c r="C26" s="53">
        <f>VLOOKUP($F$2,datos,25)</f>
        <v>0</v>
      </c>
      <c r="D26" s="58">
        <f t="shared" si="1"/>
        <v>745.17901942094124</v>
      </c>
      <c r="E26" s="58">
        <f t="shared" si="1"/>
        <v>1919.4835358219939</v>
      </c>
      <c r="F26" s="76">
        <f t="shared" si="0"/>
        <v>-652.7992258106201</v>
      </c>
      <c r="G26" s="58">
        <f t="shared" si="2"/>
        <v>652.7992258106201</v>
      </c>
      <c r="H26" s="58">
        <f t="shared" si="3"/>
        <v>652.7992258106201</v>
      </c>
      <c r="I26" s="58">
        <f t="shared" si="4"/>
        <v>426146.829218945</v>
      </c>
      <c r="J26" s="107"/>
      <c r="K26" s="52">
        <v>1019</v>
      </c>
      <c r="L26" s="111" t="s">
        <v>326</v>
      </c>
    </row>
    <row r="27" spans="1:12" x14ac:dyDescent="0.25">
      <c r="A27" s="222"/>
      <c r="B27" s="151" t="s">
        <v>368</v>
      </c>
      <c r="C27" s="53">
        <f>VLOOKUP($F$2,datos,26)</f>
        <v>0</v>
      </c>
      <c r="D27" s="58">
        <f>$G$32*C27+(1-$G$32)*D26</f>
        <v>604.17529548470554</v>
      </c>
      <c r="E27" s="58">
        <f>$G$32*D27+(1-$G$32)*E26</f>
        <v>1670.5992339589416</v>
      </c>
      <c r="F27" s="76">
        <f t="shared" si="0"/>
        <v>-703.18719908074036</v>
      </c>
      <c r="G27" s="58">
        <f t="shared" si="2"/>
        <v>703.18719908074036</v>
      </c>
      <c r="H27" s="58">
        <f t="shared" si="3"/>
        <v>703.18719908074036</v>
      </c>
      <c r="I27" s="58">
        <f t="shared" si="4"/>
        <v>494472.23695101676</v>
      </c>
      <c r="J27" s="107"/>
      <c r="K27" s="52">
        <v>1020</v>
      </c>
      <c r="L27" s="112" t="s">
        <v>19</v>
      </c>
    </row>
    <row r="28" spans="1:12" ht="15.75" thickBot="1" x14ac:dyDescent="0.3">
      <c r="A28" s="223"/>
      <c r="B28" s="151" t="s">
        <v>366</v>
      </c>
      <c r="C28" s="53">
        <f>VLOOKUP($F$2,datos,27)</f>
        <v>0</v>
      </c>
      <c r="D28" s="58">
        <f>$G$32*C28+(1-$G$32)*D27</f>
        <v>489.85247592945473</v>
      </c>
      <c r="E28" s="58">
        <f>$G$32*D28+(1-$G$32)*E27</f>
        <v>1447.1768273040016</v>
      </c>
      <c r="F28" s="76">
        <f t="shared" si="0"/>
        <v>-711.13294485258302</v>
      </c>
      <c r="G28" s="58">
        <f t="shared" si="2"/>
        <v>711.13294485258302</v>
      </c>
      <c r="H28" s="58">
        <f t="shared" si="3"/>
        <v>711.13294485258302</v>
      </c>
      <c r="I28" s="58">
        <f t="shared" si="4"/>
        <v>505710.06525470689</v>
      </c>
      <c r="J28" s="107"/>
      <c r="K28" s="52">
        <v>1021</v>
      </c>
      <c r="L28" s="113" t="s">
        <v>22</v>
      </c>
    </row>
    <row r="29" spans="1:12" x14ac:dyDescent="0.25">
      <c r="B29" s="50"/>
      <c r="C29" s="50"/>
      <c r="D29" s="17"/>
      <c r="E29" s="74"/>
      <c r="F29" s="75"/>
      <c r="G29" s="55"/>
      <c r="H29" s="55"/>
      <c r="I29" s="55"/>
      <c r="K29" s="52">
        <v>1022</v>
      </c>
      <c r="L29" s="114" t="s">
        <v>23</v>
      </c>
    </row>
    <row r="30" spans="1:12" x14ac:dyDescent="0.25">
      <c r="B30" s="51"/>
      <c r="C30" s="50"/>
      <c r="D30" s="51"/>
      <c r="E30" s="218" t="s">
        <v>319</v>
      </c>
      <c r="F30" s="219"/>
      <c r="G30" s="58">
        <f>SUM(G5:G28)</f>
        <v>-6240.0317294510596</v>
      </c>
      <c r="H30" s="58">
        <f>SUM(H5:H28)</f>
        <v>19344.992129959712</v>
      </c>
      <c r="I30" s="58">
        <f>SUM(I5:I28)</f>
        <v>33491504.946085624</v>
      </c>
      <c r="J30" s="119">
        <f>+AVERAGE(J10:J28)</f>
        <v>0.28239954897355535</v>
      </c>
      <c r="K30" s="52">
        <v>1023</v>
      </c>
      <c r="L30" s="115" t="s">
        <v>24</v>
      </c>
    </row>
    <row r="31" spans="1:12" x14ac:dyDescent="0.25">
      <c r="B31" s="51"/>
      <c r="C31" s="51"/>
      <c r="D31" s="51"/>
      <c r="E31" s="218" t="s">
        <v>320</v>
      </c>
      <c r="F31" s="219"/>
      <c r="G31" s="58"/>
      <c r="H31" s="58">
        <f>(H30/(COUNTA(H10:H28)))</f>
        <v>1018.1574805241953</v>
      </c>
      <c r="I31" s="58">
        <f>(I30/(COUNTA(I10:I28)))</f>
        <v>1762710.7866360855</v>
      </c>
      <c r="K31" s="52">
        <v>1024</v>
      </c>
      <c r="L31" s="110" t="s">
        <v>25</v>
      </c>
    </row>
    <row r="32" spans="1:12" x14ac:dyDescent="0.25">
      <c r="B32" s="51"/>
      <c r="C32" s="51"/>
      <c r="D32" s="51"/>
      <c r="E32" s="218" t="s">
        <v>321</v>
      </c>
      <c r="F32" s="219"/>
      <c r="G32" s="73">
        <v>0.18922127470229355</v>
      </c>
      <c r="H32" s="56"/>
      <c r="I32" s="56"/>
      <c r="K32" s="52">
        <v>1025</v>
      </c>
      <c r="L32" s="111" t="s">
        <v>26</v>
      </c>
    </row>
    <row r="33" spans="2:12" x14ac:dyDescent="0.25">
      <c r="B33" s="51"/>
      <c r="C33" s="51"/>
      <c r="D33" s="51"/>
      <c r="E33" s="220" t="s">
        <v>322</v>
      </c>
      <c r="F33" s="220"/>
      <c r="G33" s="220"/>
      <c r="H33" s="58">
        <f>1.25*H31</f>
        <v>1272.6968506552441</v>
      </c>
      <c r="I33" s="58">
        <f>SQRT(I31)</f>
        <v>1327.6711892016356</v>
      </c>
      <c r="K33" s="52">
        <v>1026</v>
      </c>
      <c r="L33" s="111" t="s">
        <v>27</v>
      </c>
    </row>
    <row r="34" spans="2:12" x14ac:dyDescent="0.25">
      <c r="K34" s="52">
        <v>1027</v>
      </c>
      <c r="L34" s="111" t="s">
        <v>57</v>
      </c>
    </row>
    <row r="35" spans="2:12" x14ac:dyDescent="0.25">
      <c r="B35" s="152">
        <f>+F2</f>
        <v>1016</v>
      </c>
      <c r="C35" s="52" t="str">
        <f>+B3</f>
        <v xml:space="preserve">ALFOMBRA TRISTAR ANTRACITA </v>
      </c>
      <c r="K35" s="52">
        <v>1028</v>
      </c>
      <c r="L35" s="111" t="s">
        <v>240</v>
      </c>
    </row>
    <row r="36" spans="2:12" x14ac:dyDescent="0.25">
      <c r="K36" s="52">
        <v>1029</v>
      </c>
      <c r="L36" s="111" t="s">
        <v>28</v>
      </c>
    </row>
    <row r="37" spans="2:12" x14ac:dyDescent="0.25">
      <c r="K37" s="52">
        <v>1030</v>
      </c>
      <c r="L37" s="111" t="s">
        <v>29</v>
      </c>
    </row>
    <row r="38" spans="2:12" x14ac:dyDescent="0.25">
      <c r="K38" s="52">
        <v>1031</v>
      </c>
      <c r="L38" s="111" t="s">
        <v>30</v>
      </c>
    </row>
    <row r="39" spans="2:12" x14ac:dyDescent="0.25">
      <c r="K39" s="52">
        <v>1032</v>
      </c>
      <c r="L39" s="111" t="s">
        <v>51</v>
      </c>
    </row>
    <row r="40" spans="2:12" x14ac:dyDescent="0.25">
      <c r="K40" s="52">
        <v>1033</v>
      </c>
      <c r="L40" s="111" t="s">
        <v>31</v>
      </c>
    </row>
    <row r="41" spans="2:12" x14ac:dyDescent="0.25">
      <c r="K41" s="52">
        <v>1034</v>
      </c>
      <c r="L41" s="111" t="s">
        <v>243</v>
      </c>
    </row>
    <row r="42" spans="2:12" x14ac:dyDescent="0.25">
      <c r="K42" s="52">
        <v>1035</v>
      </c>
      <c r="L42" s="111" t="s">
        <v>32</v>
      </c>
    </row>
    <row r="43" spans="2:12" x14ac:dyDescent="0.25">
      <c r="K43" s="52">
        <v>1036</v>
      </c>
      <c r="L43" s="111" t="s">
        <v>250</v>
      </c>
    </row>
    <row r="44" spans="2:12" x14ac:dyDescent="0.25">
      <c r="K44" s="52">
        <v>1037</v>
      </c>
      <c r="L44" s="111" t="s">
        <v>247</v>
      </c>
    </row>
    <row r="45" spans="2:12" x14ac:dyDescent="0.25">
      <c r="K45" s="52">
        <v>1038</v>
      </c>
      <c r="L45" s="111" t="s">
        <v>54</v>
      </c>
    </row>
    <row r="46" spans="2:12" x14ac:dyDescent="0.25">
      <c r="K46" s="52">
        <v>1039</v>
      </c>
      <c r="L46" s="111" t="s">
        <v>52</v>
      </c>
    </row>
    <row r="47" spans="2:12" x14ac:dyDescent="0.25">
      <c r="K47" s="52">
        <v>1040</v>
      </c>
      <c r="L47" s="111" t="s">
        <v>33</v>
      </c>
    </row>
    <row r="48" spans="2:12" x14ac:dyDescent="0.25">
      <c r="K48" s="52">
        <v>1041</v>
      </c>
      <c r="L48" s="111" t="s">
        <v>245</v>
      </c>
    </row>
    <row r="49" spans="11:12" x14ac:dyDescent="0.25">
      <c r="K49" s="52">
        <v>1042</v>
      </c>
      <c r="L49" s="111" t="s">
        <v>53</v>
      </c>
    </row>
    <row r="50" spans="11:12" x14ac:dyDescent="0.25">
      <c r="K50" s="52">
        <v>1043</v>
      </c>
      <c r="L50" s="111" t="s">
        <v>35</v>
      </c>
    </row>
    <row r="51" spans="11:12" x14ac:dyDescent="0.25">
      <c r="K51" s="52">
        <v>1044</v>
      </c>
      <c r="L51" s="111" t="s">
        <v>244</v>
      </c>
    </row>
    <row r="52" spans="11:12" x14ac:dyDescent="0.25">
      <c r="K52" s="52">
        <v>1045</v>
      </c>
      <c r="L52" s="111" t="s">
        <v>36</v>
      </c>
    </row>
    <row r="53" spans="11:12" x14ac:dyDescent="0.25">
      <c r="K53" s="52">
        <v>1046</v>
      </c>
      <c r="L53" s="111" t="s">
        <v>246</v>
      </c>
    </row>
    <row r="54" spans="11:12" x14ac:dyDescent="0.25">
      <c r="K54" s="52">
        <v>1047</v>
      </c>
      <c r="L54" s="111" t="s">
        <v>251</v>
      </c>
    </row>
    <row r="55" spans="11:12" x14ac:dyDescent="0.25">
      <c r="K55" s="52">
        <v>1048</v>
      </c>
      <c r="L55" s="111" t="s">
        <v>37</v>
      </c>
    </row>
    <row r="56" spans="11:12" x14ac:dyDescent="0.25">
      <c r="K56" s="52">
        <v>1049</v>
      </c>
      <c r="L56" s="111" t="s">
        <v>248</v>
      </c>
    </row>
    <row r="57" spans="11:12" x14ac:dyDescent="0.25">
      <c r="K57" s="52">
        <v>1050</v>
      </c>
      <c r="L57" s="111" t="s">
        <v>38</v>
      </c>
    </row>
    <row r="58" spans="11:12" x14ac:dyDescent="0.25">
      <c r="K58" s="52">
        <v>1051</v>
      </c>
      <c r="L58" s="111" t="s">
        <v>56</v>
      </c>
    </row>
    <row r="59" spans="11:12" x14ac:dyDescent="0.25">
      <c r="K59" s="52">
        <v>1052</v>
      </c>
      <c r="L59" s="111" t="s">
        <v>49</v>
      </c>
    </row>
    <row r="60" spans="11:12" x14ac:dyDescent="0.25">
      <c r="K60" s="52">
        <v>1053</v>
      </c>
      <c r="L60" s="111" t="s">
        <v>39</v>
      </c>
    </row>
    <row r="61" spans="11:12" x14ac:dyDescent="0.25">
      <c r="K61" s="52">
        <v>1054</v>
      </c>
      <c r="L61" s="111" t="s">
        <v>40</v>
      </c>
    </row>
    <row r="62" spans="11:12" x14ac:dyDescent="0.25">
      <c r="K62" s="52">
        <v>1055</v>
      </c>
      <c r="L62" s="111" t="s">
        <v>58</v>
      </c>
    </row>
    <row r="63" spans="11:12" x14ac:dyDescent="0.25">
      <c r="K63" s="52">
        <v>1056</v>
      </c>
      <c r="L63" s="111" t="s">
        <v>41</v>
      </c>
    </row>
    <row r="64" spans="11:12" x14ac:dyDescent="0.25">
      <c r="K64" s="52">
        <v>1057</v>
      </c>
      <c r="L64" s="111" t="s">
        <v>249</v>
      </c>
    </row>
    <row r="65" spans="11:12" x14ac:dyDescent="0.25">
      <c r="K65" s="52">
        <v>1058</v>
      </c>
      <c r="L65" s="111" t="s">
        <v>42</v>
      </c>
    </row>
    <row r="66" spans="11:12" x14ac:dyDescent="0.25">
      <c r="K66" s="52">
        <v>1059</v>
      </c>
      <c r="L66" s="111" t="s">
        <v>55</v>
      </c>
    </row>
    <row r="67" spans="11:12" x14ac:dyDescent="0.25">
      <c r="K67" s="52">
        <v>1060</v>
      </c>
      <c r="L67" s="111" t="s">
        <v>43</v>
      </c>
    </row>
    <row r="68" spans="11:12" x14ac:dyDescent="0.25">
      <c r="K68" s="52">
        <v>1061</v>
      </c>
      <c r="L68" s="111" t="s">
        <v>34</v>
      </c>
    </row>
    <row r="69" spans="11:12" x14ac:dyDescent="0.25">
      <c r="K69" s="52">
        <v>1062</v>
      </c>
      <c r="L69" s="111" t="s">
        <v>50</v>
      </c>
    </row>
    <row r="70" spans="11:12" x14ac:dyDescent="0.25">
      <c r="K70" s="52">
        <v>1063</v>
      </c>
      <c r="L70" s="111" t="s">
        <v>44</v>
      </c>
    </row>
    <row r="71" spans="11:12" x14ac:dyDescent="0.25">
      <c r="K71" s="52">
        <v>1064</v>
      </c>
      <c r="L71" s="111" t="s">
        <v>241</v>
      </c>
    </row>
    <row r="72" spans="11:12" x14ac:dyDescent="0.25">
      <c r="K72" s="52">
        <v>1065</v>
      </c>
      <c r="L72" s="111" t="s">
        <v>45</v>
      </c>
    </row>
    <row r="73" spans="11:12" x14ac:dyDescent="0.25">
      <c r="K73" s="52">
        <v>1066</v>
      </c>
      <c r="L73" s="111" t="s">
        <v>46</v>
      </c>
    </row>
    <row r="74" spans="11:12" x14ac:dyDescent="0.25">
      <c r="K74" s="52">
        <v>1067</v>
      </c>
      <c r="L74" s="111" t="s">
        <v>47</v>
      </c>
    </row>
    <row r="75" spans="11:12" x14ac:dyDescent="0.25">
      <c r="K75" s="52">
        <v>1068</v>
      </c>
      <c r="L75" s="111" t="s">
        <v>242</v>
      </c>
    </row>
    <row r="76" spans="11:12" x14ac:dyDescent="0.25">
      <c r="K76" s="52">
        <v>1069</v>
      </c>
      <c r="L76" s="111" t="s">
        <v>48</v>
      </c>
    </row>
    <row r="77" spans="11:12" x14ac:dyDescent="0.25">
      <c r="K77" s="52">
        <v>1070</v>
      </c>
      <c r="L77" s="110" t="s">
        <v>59</v>
      </c>
    </row>
    <row r="78" spans="11:12" x14ac:dyDescent="0.25">
      <c r="K78" s="52">
        <v>1071</v>
      </c>
      <c r="L78" s="111" t="s">
        <v>60</v>
      </c>
    </row>
    <row r="79" spans="11:12" x14ac:dyDescent="0.25">
      <c r="K79" s="52">
        <v>1072</v>
      </c>
      <c r="L79" s="111" t="s">
        <v>61</v>
      </c>
    </row>
    <row r="80" spans="11:12" x14ac:dyDescent="0.25">
      <c r="K80" s="52">
        <v>1073</v>
      </c>
      <c r="L80" s="111" t="s">
        <v>62</v>
      </c>
    </row>
    <row r="81" spans="11:12" x14ac:dyDescent="0.25">
      <c r="K81" s="52">
        <v>1074</v>
      </c>
      <c r="L81" s="111" t="s">
        <v>63</v>
      </c>
    </row>
    <row r="82" spans="11:12" x14ac:dyDescent="0.25">
      <c r="K82" s="52">
        <v>1075</v>
      </c>
      <c r="L82" s="111" t="s">
        <v>65</v>
      </c>
    </row>
    <row r="83" spans="11:12" x14ac:dyDescent="0.25">
      <c r="K83" s="52">
        <v>1076</v>
      </c>
      <c r="L83" s="111" t="s">
        <v>64</v>
      </c>
    </row>
    <row r="84" spans="11:12" x14ac:dyDescent="0.25">
      <c r="K84" s="52">
        <v>1077</v>
      </c>
      <c r="L84" s="110" t="s">
        <v>66</v>
      </c>
    </row>
    <row r="85" spans="11:12" x14ac:dyDescent="0.25">
      <c r="K85" s="52">
        <v>1078</v>
      </c>
      <c r="L85" s="111" t="s">
        <v>67</v>
      </c>
    </row>
    <row r="86" spans="11:12" x14ac:dyDescent="0.25">
      <c r="K86" s="52">
        <v>1079</v>
      </c>
      <c r="L86" s="111" t="s">
        <v>80</v>
      </c>
    </row>
    <row r="87" spans="11:12" x14ac:dyDescent="0.25">
      <c r="K87" s="52">
        <v>1080</v>
      </c>
      <c r="L87" s="111" t="s">
        <v>77</v>
      </c>
    </row>
    <row r="88" spans="11:12" x14ac:dyDescent="0.25">
      <c r="K88" s="52">
        <v>1081</v>
      </c>
      <c r="L88" s="111" t="s">
        <v>68</v>
      </c>
    </row>
    <row r="89" spans="11:12" x14ac:dyDescent="0.25">
      <c r="K89" s="52">
        <v>1082</v>
      </c>
      <c r="L89" s="111" t="s">
        <v>81</v>
      </c>
    </row>
    <row r="90" spans="11:12" x14ac:dyDescent="0.25">
      <c r="K90" s="52">
        <v>1083</v>
      </c>
      <c r="L90" s="111" t="s">
        <v>69</v>
      </c>
    </row>
    <row r="91" spans="11:12" x14ac:dyDescent="0.25">
      <c r="K91" s="52">
        <v>1084</v>
      </c>
      <c r="L91" s="111" t="s">
        <v>252</v>
      </c>
    </row>
    <row r="92" spans="11:12" x14ac:dyDescent="0.25">
      <c r="K92" s="52">
        <v>1085</v>
      </c>
      <c r="L92" s="111" t="s">
        <v>253</v>
      </c>
    </row>
    <row r="93" spans="11:12" x14ac:dyDescent="0.25">
      <c r="K93" s="52">
        <v>1086</v>
      </c>
      <c r="L93" s="111" t="s">
        <v>70</v>
      </c>
    </row>
    <row r="94" spans="11:12" x14ac:dyDescent="0.25">
      <c r="K94" s="52">
        <v>1087</v>
      </c>
      <c r="L94" s="111" t="s">
        <v>72</v>
      </c>
    </row>
    <row r="95" spans="11:12" x14ac:dyDescent="0.25">
      <c r="K95" s="52">
        <v>1088</v>
      </c>
      <c r="L95" s="111" t="s">
        <v>71</v>
      </c>
    </row>
    <row r="96" spans="11:12" x14ac:dyDescent="0.25">
      <c r="K96" s="52">
        <v>1089</v>
      </c>
      <c r="L96" s="111" t="s">
        <v>78</v>
      </c>
    </row>
    <row r="97" spans="11:12" x14ac:dyDescent="0.25">
      <c r="K97" s="52">
        <v>1090</v>
      </c>
      <c r="L97" s="111" t="s">
        <v>254</v>
      </c>
    </row>
    <row r="98" spans="11:12" x14ac:dyDescent="0.25">
      <c r="K98" s="52">
        <v>1091</v>
      </c>
      <c r="L98" s="111" t="s">
        <v>76</v>
      </c>
    </row>
    <row r="99" spans="11:12" x14ac:dyDescent="0.25">
      <c r="K99" s="52">
        <v>1092</v>
      </c>
      <c r="L99" s="111" t="s">
        <v>79</v>
      </c>
    </row>
    <row r="100" spans="11:12" x14ac:dyDescent="0.25">
      <c r="K100" s="52">
        <v>1093</v>
      </c>
      <c r="L100" s="111" t="s">
        <v>74</v>
      </c>
    </row>
    <row r="101" spans="11:12" x14ac:dyDescent="0.25">
      <c r="K101" s="52">
        <v>1094</v>
      </c>
      <c r="L101" s="111" t="s">
        <v>75</v>
      </c>
    </row>
    <row r="102" spans="11:12" x14ac:dyDescent="0.25">
      <c r="K102" s="52">
        <v>1095</v>
      </c>
      <c r="L102" s="111" t="s">
        <v>73</v>
      </c>
    </row>
    <row r="103" spans="11:12" x14ac:dyDescent="0.25">
      <c r="K103" s="52">
        <v>1096</v>
      </c>
      <c r="L103" s="110" t="s">
        <v>258</v>
      </c>
    </row>
    <row r="104" spans="11:12" x14ac:dyDescent="0.25">
      <c r="K104" s="52">
        <v>1097</v>
      </c>
      <c r="L104" s="111" t="s">
        <v>82</v>
      </c>
    </row>
    <row r="105" spans="11:12" x14ac:dyDescent="0.25">
      <c r="K105" s="52">
        <v>1098</v>
      </c>
      <c r="L105" s="111" t="s">
        <v>83</v>
      </c>
    </row>
    <row r="106" spans="11:12" x14ac:dyDescent="0.25">
      <c r="K106" s="52">
        <v>1099</v>
      </c>
      <c r="L106" s="111" t="s">
        <v>84</v>
      </c>
    </row>
    <row r="107" spans="11:12" x14ac:dyDescent="0.25">
      <c r="K107" s="52">
        <v>1100</v>
      </c>
      <c r="L107" s="111" t="s">
        <v>255</v>
      </c>
    </row>
    <row r="108" spans="11:12" x14ac:dyDescent="0.25">
      <c r="K108" s="52">
        <v>1101</v>
      </c>
      <c r="L108" s="111" t="s">
        <v>85</v>
      </c>
    </row>
    <row r="109" spans="11:12" x14ac:dyDescent="0.25">
      <c r="K109" s="52">
        <v>1102</v>
      </c>
      <c r="L109" s="111" t="s">
        <v>118</v>
      </c>
    </row>
    <row r="110" spans="11:12" x14ac:dyDescent="0.25">
      <c r="K110" s="52">
        <v>1103</v>
      </c>
      <c r="L110" s="111" t="s">
        <v>259</v>
      </c>
    </row>
    <row r="111" spans="11:12" x14ac:dyDescent="0.25">
      <c r="K111" s="52">
        <v>1104</v>
      </c>
      <c r="L111" s="111" t="s">
        <v>86</v>
      </c>
    </row>
    <row r="112" spans="11:12" x14ac:dyDescent="0.25">
      <c r="K112" s="52">
        <v>1105</v>
      </c>
      <c r="L112" s="111" t="s">
        <v>87</v>
      </c>
    </row>
    <row r="113" spans="11:12" x14ac:dyDescent="0.25">
      <c r="K113" s="52">
        <v>1106</v>
      </c>
      <c r="L113" s="111" t="s">
        <v>88</v>
      </c>
    </row>
    <row r="114" spans="11:12" x14ac:dyDescent="0.25">
      <c r="K114" s="52">
        <v>1107</v>
      </c>
      <c r="L114" s="111" t="s">
        <v>89</v>
      </c>
    </row>
    <row r="115" spans="11:12" x14ac:dyDescent="0.25">
      <c r="K115" s="52">
        <v>1108</v>
      </c>
      <c r="L115" s="111" t="s">
        <v>256</v>
      </c>
    </row>
    <row r="116" spans="11:12" x14ac:dyDescent="0.25">
      <c r="K116" s="52">
        <v>1109</v>
      </c>
      <c r="L116" s="111" t="s">
        <v>92</v>
      </c>
    </row>
    <row r="117" spans="11:12" x14ac:dyDescent="0.25">
      <c r="K117" s="52">
        <v>1110</v>
      </c>
      <c r="L117" s="111" t="s">
        <v>115</v>
      </c>
    </row>
    <row r="118" spans="11:12" x14ac:dyDescent="0.25">
      <c r="K118" s="52">
        <v>1111</v>
      </c>
      <c r="L118" s="111" t="s">
        <v>90</v>
      </c>
    </row>
    <row r="119" spans="11:12" x14ac:dyDescent="0.25">
      <c r="K119" s="52">
        <v>1112</v>
      </c>
      <c r="L119" s="111" t="s">
        <v>260</v>
      </c>
    </row>
    <row r="120" spans="11:12" x14ac:dyDescent="0.25">
      <c r="K120" s="52">
        <v>1113</v>
      </c>
      <c r="L120" s="111" t="s">
        <v>91</v>
      </c>
    </row>
    <row r="121" spans="11:12" x14ac:dyDescent="0.25">
      <c r="K121" s="52">
        <v>1114</v>
      </c>
      <c r="L121" s="111" t="s">
        <v>116</v>
      </c>
    </row>
    <row r="122" spans="11:12" x14ac:dyDescent="0.25">
      <c r="K122" s="52">
        <v>1115</v>
      </c>
      <c r="L122" s="111" t="s">
        <v>93</v>
      </c>
    </row>
    <row r="123" spans="11:12" x14ac:dyDescent="0.25">
      <c r="K123" s="52">
        <v>1116</v>
      </c>
      <c r="L123" s="111" t="s">
        <v>94</v>
      </c>
    </row>
    <row r="124" spans="11:12" x14ac:dyDescent="0.25">
      <c r="K124" s="52">
        <v>1117</v>
      </c>
      <c r="L124" s="111" t="s">
        <v>97</v>
      </c>
    </row>
    <row r="125" spans="11:12" x14ac:dyDescent="0.25">
      <c r="K125" s="52">
        <v>1118</v>
      </c>
      <c r="L125" s="111" t="s">
        <v>95</v>
      </c>
    </row>
    <row r="126" spans="11:12" x14ac:dyDescent="0.25">
      <c r="K126" s="52">
        <v>1119</v>
      </c>
      <c r="L126" s="111" t="s">
        <v>96</v>
      </c>
    </row>
    <row r="127" spans="11:12" x14ac:dyDescent="0.25">
      <c r="K127" s="52">
        <v>1120</v>
      </c>
      <c r="L127" s="111" t="s">
        <v>98</v>
      </c>
    </row>
    <row r="128" spans="11:12" x14ac:dyDescent="0.25">
      <c r="K128" s="52">
        <v>1121</v>
      </c>
      <c r="L128" s="111" t="s">
        <v>99</v>
      </c>
    </row>
    <row r="129" spans="11:12" x14ac:dyDescent="0.25">
      <c r="K129" s="52">
        <v>1122</v>
      </c>
      <c r="L129" s="111" t="s">
        <v>101</v>
      </c>
    </row>
    <row r="130" spans="11:12" x14ac:dyDescent="0.25">
      <c r="K130" s="52">
        <v>1123</v>
      </c>
      <c r="L130" s="111" t="s">
        <v>100</v>
      </c>
    </row>
    <row r="131" spans="11:12" x14ac:dyDescent="0.25">
      <c r="K131" s="52">
        <v>1124</v>
      </c>
      <c r="L131" s="111" t="s">
        <v>102</v>
      </c>
    </row>
    <row r="132" spans="11:12" x14ac:dyDescent="0.25">
      <c r="K132" s="52">
        <v>1125</v>
      </c>
      <c r="L132" s="111" t="s">
        <v>103</v>
      </c>
    </row>
    <row r="133" spans="11:12" x14ac:dyDescent="0.25">
      <c r="K133" s="52">
        <v>1126</v>
      </c>
      <c r="L133" s="111" t="s">
        <v>104</v>
      </c>
    </row>
    <row r="134" spans="11:12" x14ac:dyDescent="0.25">
      <c r="K134" s="52">
        <v>1127</v>
      </c>
      <c r="L134" s="111" t="s">
        <v>105</v>
      </c>
    </row>
    <row r="135" spans="11:12" x14ac:dyDescent="0.25">
      <c r="K135" s="52">
        <v>1128</v>
      </c>
      <c r="L135" s="111" t="s">
        <v>106</v>
      </c>
    </row>
    <row r="136" spans="11:12" x14ac:dyDescent="0.25">
      <c r="K136" s="52">
        <v>1129</v>
      </c>
      <c r="L136" s="111" t="s">
        <v>117</v>
      </c>
    </row>
    <row r="137" spans="11:12" x14ac:dyDescent="0.25">
      <c r="K137" s="52">
        <v>1130</v>
      </c>
      <c r="L137" s="111" t="s">
        <v>107</v>
      </c>
    </row>
    <row r="138" spans="11:12" x14ac:dyDescent="0.25">
      <c r="K138" s="52">
        <v>1131</v>
      </c>
      <c r="L138" s="111" t="s">
        <v>108</v>
      </c>
    </row>
    <row r="139" spans="11:12" x14ac:dyDescent="0.25">
      <c r="K139" s="52">
        <v>1132</v>
      </c>
      <c r="L139" s="111" t="s">
        <v>109</v>
      </c>
    </row>
    <row r="140" spans="11:12" x14ac:dyDescent="0.25">
      <c r="K140" s="52">
        <v>1133</v>
      </c>
      <c r="L140" s="111" t="s">
        <v>110</v>
      </c>
    </row>
    <row r="141" spans="11:12" x14ac:dyDescent="0.25">
      <c r="K141" s="52">
        <v>1134</v>
      </c>
      <c r="L141" s="111" t="s">
        <v>257</v>
      </c>
    </row>
    <row r="142" spans="11:12" x14ac:dyDescent="0.25">
      <c r="K142" s="52">
        <v>1135</v>
      </c>
      <c r="L142" s="111" t="s">
        <v>111</v>
      </c>
    </row>
    <row r="143" spans="11:12" x14ac:dyDescent="0.25">
      <c r="K143" s="52">
        <v>1136</v>
      </c>
      <c r="L143" s="111" t="s">
        <v>112</v>
      </c>
    </row>
    <row r="144" spans="11:12" x14ac:dyDescent="0.25">
      <c r="K144" s="52">
        <v>1137</v>
      </c>
      <c r="L144" s="111" t="s">
        <v>113</v>
      </c>
    </row>
    <row r="145" spans="11:12" x14ac:dyDescent="0.25">
      <c r="K145" s="52">
        <v>1138</v>
      </c>
      <c r="L145" s="112" t="s">
        <v>114</v>
      </c>
    </row>
    <row r="146" spans="11:12" x14ac:dyDescent="0.25">
      <c r="K146" s="52">
        <v>1139</v>
      </c>
      <c r="L146" s="110" t="s">
        <v>119</v>
      </c>
    </row>
    <row r="147" spans="11:12" x14ac:dyDescent="0.25">
      <c r="K147" s="52">
        <v>1140</v>
      </c>
      <c r="L147" s="111" t="s">
        <v>120</v>
      </c>
    </row>
    <row r="148" spans="11:12" x14ac:dyDescent="0.25">
      <c r="K148" s="52">
        <v>1141</v>
      </c>
      <c r="L148" s="111" t="s">
        <v>121</v>
      </c>
    </row>
    <row r="149" spans="11:12" x14ac:dyDescent="0.25">
      <c r="K149" s="52">
        <v>1142</v>
      </c>
      <c r="L149" s="111" t="s">
        <v>122</v>
      </c>
    </row>
    <row r="150" spans="11:12" x14ac:dyDescent="0.25">
      <c r="K150" s="52">
        <v>1143</v>
      </c>
      <c r="L150" s="111" t="s">
        <v>264</v>
      </c>
    </row>
    <row r="151" spans="11:12" x14ac:dyDescent="0.25">
      <c r="K151" s="52">
        <v>1144</v>
      </c>
      <c r="L151" s="111" t="s">
        <v>123</v>
      </c>
    </row>
    <row r="152" spans="11:12" x14ac:dyDescent="0.25">
      <c r="K152" s="52">
        <v>1145</v>
      </c>
      <c r="L152" s="111" t="s">
        <v>146</v>
      </c>
    </row>
    <row r="153" spans="11:12" x14ac:dyDescent="0.25">
      <c r="K153" s="52">
        <v>1146</v>
      </c>
      <c r="L153" s="111" t="s">
        <v>125</v>
      </c>
    </row>
    <row r="154" spans="11:12" x14ac:dyDescent="0.25">
      <c r="K154" s="52">
        <v>1147</v>
      </c>
      <c r="L154" s="111" t="s">
        <v>148</v>
      </c>
    </row>
    <row r="155" spans="11:12" x14ac:dyDescent="0.25">
      <c r="K155" s="52">
        <v>1148</v>
      </c>
      <c r="L155" s="111" t="s">
        <v>124</v>
      </c>
    </row>
    <row r="156" spans="11:12" x14ac:dyDescent="0.25">
      <c r="K156" s="52">
        <v>1149</v>
      </c>
      <c r="L156" s="111" t="s">
        <v>150</v>
      </c>
    </row>
    <row r="157" spans="11:12" x14ac:dyDescent="0.25">
      <c r="K157" s="52">
        <v>1150</v>
      </c>
      <c r="L157" s="111" t="s">
        <v>128</v>
      </c>
    </row>
    <row r="158" spans="11:12" x14ac:dyDescent="0.25">
      <c r="K158" s="52">
        <v>1151</v>
      </c>
      <c r="L158" s="111" t="s">
        <v>127</v>
      </c>
    </row>
    <row r="159" spans="11:12" x14ac:dyDescent="0.25">
      <c r="K159" s="52">
        <v>1152</v>
      </c>
      <c r="L159" s="111" t="s">
        <v>126</v>
      </c>
    </row>
    <row r="160" spans="11:12" x14ac:dyDescent="0.25">
      <c r="K160" s="52">
        <v>1153</v>
      </c>
      <c r="L160" s="111" t="s">
        <v>129</v>
      </c>
    </row>
    <row r="161" spans="11:12" x14ac:dyDescent="0.25">
      <c r="K161" s="52">
        <v>1154</v>
      </c>
      <c r="L161" s="111" t="s">
        <v>130</v>
      </c>
    </row>
    <row r="162" spans="11:12" x14ac:dyDescent="0.25">
      <c r="K162" s="52">
        <v>1155</v>
      </c>
      <c r="L162" s="111" t="s">
        <v>131</v>
      </c>
    </row>
    <row r="163" spans="11:12" x14ac:dyDescent="0.25">
      <c r="K163" s="52">
        <v>1156</v>
      </c>
      <c r="L163" s="111" t="s">
        <v>143</v>
      </c>
    </row>
    <row r="164" spans="11:12" x14ac:dyDescent="0.25">
      <c r="K164" s="52">
        <v>1157</v>
      </c>
      <c r="L164" s="111" t="s">
        <v>149</v>
      </c>
    </row>
    <row r="165" spans="11:12" x14ac:dyDescent="0.25">
      <c r="K165" s="52">
        <v>1158</v>
      </c>
      <c r="L165" s="111" t="s">
        <v>267</v>
      </c>
    </row>
    <row r="166" spans="11:12" x14ac:dyDescent="0.25">
      <c r="K166" s="52">
        <v>1159</v>
      </c>
      <c r="L166" s="111" t="s">
        <v>265</v>
      </c>
    </row>
    <row r="167" spans="11:12" x14ac:dyDescent="0.25">
      <c r="K167" s="52">
        <v>1160</v>
      </c>
      <c r="L167" s="111" t="s">
        <v>132</v>
      </c>
    </row>
    <row r="168" spans="11:12" x14ac:dyDescent="0.25">
      <c r="K168" s="52">
        <v>1161</v>
      </c>
      <c r="L168" s="111" t="s">
        <v>133</v>
      </c>
    </row>
    <row r="169" spans="11:12" x14ac:dyDescent="0.25">
      <c r="K169" s="52">
        <v>1162</v>
      </c>
      <c r="L169" s="111" t="s">
        <v>269</v>
      </c>
    </row>
    <row r="170" spans="11:12" x14ac:dyDescent="0.25">
      <c r="K170" s="52">
        <v>1163</v>
      </c>
      <c r="L170" s="111" t="s">
        <v>261</v>
      </c>
    </row>
    <row r="171" spans="11:12" x14ac:dyDescent="0.25">
      <c r="K171" s="52">
        <v>1164</v>
      </c>
      <c r="L171" s="111" t="s">
        <v>134</v>
      </c>
    </row>
    <row r="172" spans="11:12" x14ac:dyDescent="0.25">
      <c r="K172" s="52">
        <v>1165</v>
      </c>
      <c r="L172" s="111" t="s">
        <v>266</v>
      </c>
    </row>
    <row r="173" spans="11:12" x14ac:dyDescent="0.25">
      <c r="K173" s="52">
        <v>1166</v>
      </c>
      <c r="L173" s="111" t="s">
        <v>262</v>
      </c>
    </row>
    <row r="174" spans="11:12" x14ac:dyDescent="0.25">
      <c r="K174" s="52">
        <v>1167</v>
      </c>
      <c r="L174" s="111" t="s">
        <v>145</v>
      </c>
    </row>
    <row r="175" spans="11:12" x14ac:dyDescent="0.25">
      <c r="K175" s="52">
        <v>1168</v>
      </c>
      <c r="L175" s="111" t="s">
        <v>135</v>
      </c>
    </row>
    <row r="176" spans="11:12" x14ac:dyDescent="0.25">
      <c r="K176" s="52">
        <v>1169</v>
      </c>
      <c r="L176" s="111" t="s">
        <v>136</v>
      </c>
    </row>
    <row r="177" spans="11:12" x14ac:dyDescent="0.25">
      <c r="K177" s="52">
        <v>1170</v>
      </c>
      <c r="L177" s="111" t="s">
        <v>263</v>
      </c>
    </row>
    <row r="178" spans="11:12" x14ac:dyDescent="0.25">
      <c r="K178" s="52">
        <v>1171</v>
      </c>
      <c r="L178" s="111" t="s">
        <v>137</v>
      </c>
    </row>
    <row r="179" spans="11:12" x14ac:dyDescent="0.25">
      <c r="K179" s="52">
        <v>1172</v>
      </c>
      <c r="L179" s="111" t="s">
        <v>138</v>
      </c>
    </row>
    <row r="180" spans="11:12" x14ac:dyDescent="0.25">
      <c r="K180" s="52">
        <v>1173</v>
      </c>
      <c r="L180" s="111" t="s">
        <v>140</v>
      </c>
    </row>
    <row r="181" spans="11:12" x14ac:dyDescent="0.25">
      <c r="K181" s="52">
        <v>1174</v>
      </c>
      <c r="L181" s="111" t="s">
        <v>141</v>
      </c>
    </row>
    <row r="182" spans="11:12" x14ac:dyDescent="0.25">
      <c r="K182" s="52">
        <v>1175</v>
      </c>
      <c r="L182" s="111" t="s">
        <v>139</v>
      </c>
    </row>
    <row r="183" spans="11:12" x14ac:dyDescent="0.25">
      <c r="K183" s="52">
        <v>1176</v>
      </c>
      <c r="L183" s="111" t="s">
        <v>147</v>
      </c>
    </row>
    <row r="184" spans="11:12" x14ac:dyDescent="0.25">
      <c r="K184" s="52">
        <v>1177</v>
      </c>
      <c r="L184" s="111" t="s">
        <v>144</v>
      </c>
    </row>
    <row r="185" spans="11:12" x14ac:dyDescent="0.25">
      <c r="K185" s="52">
        <v>1178</v>
      </c>
      <c r="L185" s="111" t="s">
        <v>268</v>
      </c>
    </row>
    <row r="186" spans="11:12" ht="15.75" thickBot="1" x14ac:dyDescent="0.3">
      <c r="K186" s="52">
        <v>1179</v>
      </c>
      <c r="L186" s="116" t="s">
        <v>142</v>
      </c>
    </row>
  </sheetData>
  <dataConsolidate/>
  <mergeCells count="7">
    <mergeCell ref="E32:F32"/>
    <mergeCell ref="E33:G33"/>
    <mergeCell ref="A5:A16"/>
    <mergeCell ref="A17:A28"/>
    <mergeCell ref="B3:E3"/>
    <mergeCell ref="E30:F30"/>
    <mergeCell ref="E31:F31"/>
  </mergeCells>
  <dataValidations count="2">
    <dataValidation type="list" allowBlank="1" showInputMessage="1" showErrorMessage="1" sqref="G2:I2">
      <formula1>$K$8:$K$186</formula1>
    </dataValidation>
    <dataValidation type="list" allowBlank="1" showInputMessage="1" showErrorMessage="1" sqref="F2">
      <formula1>$K$8:$K$186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84"/>
  <sheetViews>
    <sheetView workbookViewId="0">
      <selection activeCell="F26" sqref="F26"/>
    </sheetView>
  </sheetViews>
  <sheetFormatPr baseColWidth="10" defaultRowHeight="15" x14ac:dyDescent="0.25"/>
  <cols>
    <col min="1" max="1" width="17.85546875" customWidth="1"/>
    <col min="3" max="3" width="17.5703125" bestFit="1" customWidth="1"/>
    <col min="5" max="5" width="13.42578125" customWidth="1"/>
    <col min="6" max="6" width="15.7109375" customWidth="1"/>
    <col min="8" max="8" width="13.85546875" customWidth="1"/>
    <col min="10" max="10" width="16.5703125" customWidth="1"/>
    <col min="12" max="12" width="5" hidden="1" customWidth="1"/>
    <col min="13" max="13" width="52.42578125" hidden="1" customWidth="1"/>
    <col min="14" max="14" width="0" hidden="1" customWidth="1"/>
    <col min="15" max="15" width="16.28515625" style="150" hidden="1" customWidth="1"/>
  </cols>
  <sheetData>
    <row r="1" spans="1:15" x14ac:dyDescent="0.25">
      <c r="A1" s="155" t="s">
        <v>346</v>
      </c>
      <c r="B1" s="155" t="s">
        <v>339</v>
      </c>
      <c r="C1" s="118">
        <f>+'SUAV DOBLE'!F2</f>
        <v>1016</v>
      </c>
      <c r="D1" s="226" t="str">
        <f>VLOOKUP(C1,L6:M184,2)</f>
        <v xml:space="preserve">ALFOMBRA TRISTAR ANTRACITA </v>
      </c>
      <c r="E1" s="226"/>
      <c r="F1" s="226"/>
      <c r="G1" s="226"/>
      <c r="I1" s="150"/>
    </row>
    <row r="2" spans="1:15" ht="15.75" thickBot="1" x14ac:dyDescent="0.3">
      <c r="C2" s="227" t="s">
        <v>272</v>
      </c>
      <c r="D2" s="227"/>
      <c r="E2" s="227" t="s">
        <v>342</v>
      </c>
      <c r="F2" s="227"/>
      <c r="G2" s="227" t="s">
        <v>343</v>
      </c>
      <c r="H2" s="227"/>
      <c r="I2" s="227" t="s">
        <v>344</v>
      </c>
      <c r="J2" s="227"/>
      <c r="L2" s="52"/>
      <c r="M2" s="109"/>
    </row>
    <row r="3" spans="1:15" ht="15.75" thickBot="1" x14ac:dyDescent="0.3">
      <c r="C3" s="157" t="s">
        <v>340</v>
      </c>
      <c r="D3" s="157" t="s">
        <v>341</v>
      </c>
      <c r="E3" s="157" t="s">
        <v>340</v>
      </c>
      <c r="F3" s="157" t="s">
        <v>341</v>
      </c>
      <c r="G3" s="157" t="s">
        <v>340</v>
      </c>
      <c r="H3" s="157" t="s">
        <v>341</v>
      </c>
      <c r="I3" s="157" t="s">
        <v>340</v>
      </c>
      <c r="J3" s="157" t="s">
        <v>341</v>
      </c>
      <c r="L3" s="52"/>
      <c r="M3" s="139" t="s">
        <v>324</v>
      </c>
    </row>
    <row r="4" spans="1:15" ht="15.75" thickBot="1" x14ac:dyDescent="0.3">
      <c r="C4" s="156">
        <f>VLOOKUP(A1,'PROM SIMPLE'!B8:D31,3)</f>
        <v>4375.333333333333</v>
      </c>
      <c r="D4" s="155">
        <f>VLOOKUP(A1,'PROM SIMPLE'!B8:D31,2)</f>
        <v>2317</v>
      </c>
      <c r="E4" s="156">
        <f>VLOOKUP(A1,'PROM DOBLE'!B8:D31,3)</f>
        <v>4327.1935999999996</v>
      </c>
      <c r="F4" s="155">
        <f>+D4</f>
        <v>2317</v>
      </c>
      <c r="G4" s="156">
        <f>VLOOKUP(A1,'SUAV SIMPLE'!A6:C29,3)</f>
        <v>4259.9365275448308</v>
      </c>
      <c r="H4" s="155">
        <f>+D4</f>
        <v>2317</v>
      </c>
      <c r="I4" s="156">
        <f>VLOOKUP(A1,'SUAV DOBLE'!B5:F28,5)</f>
        <v>4127.9400617294441</v>
      </c>
      <c r="J4" s="155">
        <f>+D4</f>
        <v>2317</v>
      </c>
      <c r="L4" s="52"/>
      <c r="M4" s="79" t="s">
        <v>0</v>
      </c>
    </row>
    <row r="5" spans="1:15" ht="15.75" thickBot="1" x14ac:dyDescent="0.3">
      <c r="B5" s="155" t="s">
        <v>323</v>
      </c>
      <c r="C5" s="225">
        <f>+ABS(D4-C4)/D4</f>
        <v>0.88836138685081267</v>
      </c>
      <c r="D5" s="225"/>
      <c r="E5" s="225">
        <f>+ABS(F4-E4)/F4</f>
        <v>0.86758463530427254</v>
      </c>
      <c r="F5" s="225"/>
      <c r="G5" s="225">
        <f>+ABS(H4-G4)/H4</f>
        <v>0.83855698210825669</v>
      </c>
      <c r="H5" s="225"/>
      <c r="I5" s="225">
        <f>+ABS(J4-I4)/J4</f>
        <v>0.78158828732388608</v>
      </c>
      <c r="J5" s="225"/>
      <c r="L5" s="52"/>
      <c r="M5" s="105" t="s">
        <v>270</v>
      </c>
    </row>
    <row r="6" spans="1:15" x14ac:dyDescent="0.25">
      <c r="L6" s="52">
        <v>1001</v>
      </c>
      <c r="M6" s="110" t="s">
        <v>9</v>
      </c>
      <c r="O6" s="151" t="s">
        <v>345</v>
      </c>
    </row>
    <row r="7" spans="1:15" x14ac:dyDescent="0.25">
      <c r="L7" s="52">
        <v>1002</v>
      </c>
      <c r="M7" s="111" t="s">
        <v>238</v>
      </c>
      <c r="O7" s="151" t="s">
        <v>347</v>
      </c>
    </row>
    <row r="8" spans="1:15" x14ac:dyDescent="0.25">
      <c r="L8" s="52">
        <v>1003</v>
      </c>
      <c r="M8" s="111" t="s">
        <v>20</v>
      </c>
      <c r="O8" s="151" t="s">
        <v>348</v>
      </c>
    </row>
    <row r="9" spans="1:15" x14ac:dyDescent="0.25">
      <c r="L9" s="52">
        <v>1004</v>
      </c>
      <c r="M9" s="111" t="s">
        <v>10</v>
      </c>
      <c r="O9" s="151" t="s">
        <v>349</v>
      </c>
    </row>
    <row r="10" spans="1:15" x14ac:dyDescent="0.25">
      <c r="L10" s="52">
        <v>1005</v>
      </c>
      <c r="M10" s="111" t="s">
        <v>11</v>
      </c>
      <c r="O10" s="151" t="s">
        <v>350</v>
      </c>
    </row>
    <row r="11" spans="1:15" x14ac:dyDescent="0.25">
      <c r="L11" s="52">
        <v>1006</v>
      </c>
      <c r="M11" s="111" t="s">
        <v>17</v>
      </c>
      <c r="O11" s="151" t="s">
        <v>351</v>
      </c>
    </row>
    <row r="12" spans="1:15" x14ac:dyDescent="0.25">
      <c r="L12" s="52">
        <v>1007</v>
      </c>
      <c r="M12" s="111" t="s">
        <v>235</v>
      </c>
      <c r="O12" s="151" t="s">
        <v>352</v>
      </c>
    </row>
    <row r="13" spans="1:15" x14ac:dyDescent="0.25">
      <c r="L13" s="52">
        <v>1008</v>
      </c>
      <c r="M13" s="111" t="s">
        <v>13</v>
      </c>
      <c r="O13" s="151" t="s">
        <v>353</v>
      </c>
    </row>
    <row r="14" spans="1:15" x14ac:dyDescent="0.25">
      <c r="L14" s="52">
        <v>1009</v>
      </c>
      <c r="M14" s="111" t="s">
        <v>12</v>
      </c>
      <c r="O14" s="151" t="s">
        <v>354</v>
      </c>
    </row>
    <row r="15" spans="1:15" x14ac:dyDescent="0.25">
      <c r="L15" s="52">
        <v>1010</v>
      </c>
      <c r="M15" s="111" t="s">
        <v>14</v>
      </c>
      <c r="O15" s="151" t="s">
        <v>355</v>
      </c>
    </row>
    <row r="16" spans="1:15" x14ac:dyDescent="0.25">
      <c r="L16" s="52">
        <v>1011</v>
      </c>
      <c r="M16" s="111" t="s">
        <v>18</v>
      </c>
      <c r="O16" s="151" t="s">
        <v>367</v>
      </c>
    </row>
    <row r="17" spans="2:15" x14ac:dyDescent="0.25">
      <c r="L17" s="52">
        <v>1012</v>
      </c>
      <c r="M17" s="111" t="s">
        <v>15</v>
      </c>
      <c r="O17" s="151" t="s">
        <v>356</v>
      </c>
    </row>
    <row r="18" spans="2:15" x14ac:dyDescent="0.25">
      <c r="L18" s="52">
        <v>1013</v>
      </c>
      <c r="M18" s="111" t="s">
        <v>21</v>
      </c>
      <c r="O18" s="151" t="s">
        <v>346</v>
      </c>
    </row>
    <row r="19" spans="2:15" x14ac:dyDescent="0.25">
      <c r="L19" s="52">
        <v>1014</v>
      </c>
      <c r="M19" s="111" t="s">
        <v>236</v>
      </c>
      <c r="O19" s="151" t="s">
        <v>357</v>
      </c>
    </row>
    <row r="20" spans="2:15" x14ac:dyDescent="0.25">
      <c r="L20" s="52">
        <v>1015</v>
      </c>
      <c r="M20" s="111" t="s">
        <v>237</v>
      </c>
      <c r="O20" s="151" t="s">
        <v>358</v>
      </c>
    </row>
    <row r="21" spans="2:15" x14ac:dyDescent="0.25">
      <c r="L21" s="52">
        <v>1016</v>
      </c>
      <c r="M21" s="111" t="s">
        <v>239</v>
      </c>
      <c r="O21" s="151" t="s">
        <v>359</v>
      </c>
    </row>
    <row r="22" spans="2:15" x14ac:dyDescent="0.25">
      <c r="L22" s="52">
        <v>1017</v>
      </c>
      <c r="M22" s="111" t="s">
        <v>327</v>
      </c>
      <c r="O22" s="151" t="s">
        <v>360</v>
      </c>
    </row>
    <row r="23" spans="2:15" x14ac:dyDescent="0.25">
      <c r="L23" s="52">
        <v>1018</v>
      </c>
      <c r="M23" s="111" t="s">
        <v>16</v>
      </c>
      <c r="O23" s="151" t="s">
        <v>361</v>
      </c>
    </row>
    <row r="24" spans="2:15" x14ac:dyDescent="0.25">
      <c r="L24" s="52">
        <v>1019</v>
      </c>
      <c r="M24" s="111" t="s">
        <v>326</v>
      </c>
      <c r="O24" s="151" t="s">
        <v>362</v>
      </c>
    </row>
    <row r="25" spans="2:15" x14ac:dyDescent="0.25">
      <c r="B25" s="150"/>
      <c r="C25" s="154"/>
      <c r="L25" s="52">
        <v>1020</v>
      </c>
      <c r="M25" s="112" t="s">
        <v>19</v>
      </c>
      <c r="O25" s="151" t="s">
        <v>363</v>
      </c>
    </row>
    <row r="26" spans="2:15" x14ac:dyDescent="0.25">
      <c r="L26" s="52">
        <v>1021</v>
      </c>
      <c r="M26" s="113" t="s">
        <v>22</v>
      </c>
      <c r="O26" s="151" t="s">
        <v>364</v>
      </c>
    </row>
    <row r="27" spans="2:15" x14ac:dyDescent="0.25">
      <c r="L27" s="52">
        <v>1022</v>
      </c>
      <c r="M27" s="114" t="s">
        <v>23</v>
      </c>
      <c r="O27" s="151" t="s">
        <v>365</v>
      </c>
    </row>
    <row r="28" spans="2:15" x14ac:dyDescent="0.25">
      <c r="L28" s="52">
        <v>1023</v>
      </c>
      <c r="M28" s="115" t="s">
        <v>24</v>
      </c>
      <c r="O28" s="151" t="s">
        <v>368</v>
      </c>
    </row>
    <row r="29" spans="2:15" x14ac:dyDescent="0.25">
      <c r="L29" s="52">
        <v>1024</v>
      </c>
      <c r="M29" s="110" t="s">
        <v>25</v>
      </c>
      <c r="O29" s="151" t="s">
        <v>366</v>
      </c>
    </row>
    <row r="30" spans="2:15" x14ac:dyDescent="0.25">
      <c r="L30" s="52">
        <v>1025</v>
      </c>
      <c r="M30" s="111" t="s">
        <v>26</v>
      </c>
    </row>
    <row r="31" spans="2:15" x14ac:dyDescent="0.25">
      <c r="L31" s="52">
        <v>1026</v>
      </c>
      <c r="M31" s="111" t="s">
        <v>27</v>
      </c>
    </row>
    <row r="32" spans="2:15" x14ac:dyDescent="0.25">
      <c r="L32" s="52">
        <v>1027</v>
      </c>
      <c r="M32" s="111" t="s">
        <v>57</v>
      </c>
    </row>
    <row r="33" spans="12:13" x14ac:dyDescent="0.25">
      <c r="L33" s="52">
        <v>1028</v>
      </c>
      <c r="M33" s="111" t="s">
        <v>240</v>
      </c>
    </row>
    <row r="34" spans="12:13" x14ac:dyDescent="0.25">
      <c r="L34" s="52">
        <v>1029</v>
      </c>
      <c r="M34" s="111" t="s">
        <v>28</v>
      </c>
    </row>
    <row r="35" spans="12:13" x14ac:dyDescent="0.25">
      <c r="L35" s="52">
        <v>1030</v>
      </c>
      <c r="M35" s="111" t="s">
        <v>29</v>
      </c>
    </row>
    <row r="36" spans="12:13" x14ac:dyDescent="0.25">
      <c r="L36" s="52">
        <v>1031</v>
      </c>
      <c r="M36" s="111" t="s">
        <v>30</v>
      </c>
    </row>
    <row r="37" spans="12:13" x14ac:dyDescent="0.25">
      <c r="L37" s="52">
        <v>1032</v>
      </c>
      <c r="M37" s="111" t="s">
        <v>51</v>
      </c>
    </row>
    <row r="38" spans="12:13" x14ac:dyDescent="0.25">
      <c r="L38" s="52">
        <v>1033</v>
      </c>
      <c r="M38" s="111" t="s">
        <v>31</v>
      </c>
    </row>
    <row r="39" spans="12:13" x14ac:dyDescent="0.25">
      <c r="L39" s="52">
        <v>1034</v>
      </c>
      <c r="M39" s="111" t="s">
        <v>243</v>
      </c>
    </row>
    <row r="40" spans="12:13" x14ac:dyDescent="0.25">
      <c r="L40" s="52">
        <v>1035</v>
      </c>
      <c r="M40" s="111" t="s">
        <v>32</v>
      </c>
    </row>
    <row r="41" spans="12:13" x14ac:dyDescent="0.25">
      <c r="L41" s="52">
        <v>1036</v>
      </c>
      <c r="M41" s="111" t="s">
        <v>250</v>
      </c>
    </row>
    <row r="42" spans="12:13" x14ac:dyDescent="0.25">
      <c r="L42" s="52">
        <v>1037</v>
      </c>
      <c r="M42" s="111" t="s">
        <v>247</v>
      </c>
    </row>
    <row r="43" spans="12:13" x14ac:dyDescent="0.25">
      <c r="L43" s="52">
        <v>1038</v>
      </c>
      <c r="M43" s="111" t="s">
        <v>54</v>
      </c>
    </row>
    <row r="44" spans="12:13" x14ac:dyDescent="0.25">
      <c r="L44" s="52">
        <v>1039</v>
      </c>
      <c r="M44" s="111" t="s">
        <v>52</v>
      </c>
    </row>
    <row r="45" spans="12:13" x14ac:dyDescent="0.25">
      <c r="L45" s="52">
        <v>1040</v>
      </c>
      <c r="M45" s="111" t="s">
        <v>33</v>
      </c>
    </row>
    <row r="46" spans="12:13" x14ac:dyDescent="0.25">
      <c r="L46" s="52">
        <v>1041</v>
      </c>
      <c r="M46" s="111" t="s">
        <v>245</v>
      </c>
    </row>
    <row r="47" spans="12:13" x14ac:dyDescent="0.25">
      <c r="L47" s="52">
        <v>1042</v>
      </c>
      <c r="M47" s="111" t="s">
        <v>53</v>
      </c>
    </row>
    <row r="48" spans="12:13" x14ac:dyDescent="0.25">
      <c r="L48" s="52">
        <v>1043</v>
      </c>
      <c r="M48" s="111" t="s">
        <v>35</v>
      </c>
    </row>
    <row r="49" spans="12:13" x14ac:dyDescent="0.25">
      <c r="L49" s="52">
        <v>1044</v>
      </c>
      <c r="M49" s="111" t="s">
        <v>244</v>
      </c>
    </row>
    <row r="50" spans="12:13" x14ac:dyDescent="0.25">
      <c r="L50" s="52">
        <v>1045</v>
      </c>
      <c r="M50" s="111" t="s">
        <v>36</v>
      </c>
    </row>
    <row r="51" spans="12:13" x14ac:dyDescent="0.25">
      <c r="L51" s="52">
        <v>1046</v>
      </c>
      <c r="M51" s="111" t="s">
        <v>246</v>
      </c>
    </row>
    <row r="52" spans="12:13" x14ac:dyDescent="0.25">
      <c r="L52" s="52">
        <v>1047</v>
      </c>
      <c r="M52" s="111" t="s">
        <v>251</v>
      </c>
    </row>
    <row r="53" spans="12:13" x14ac:dyDescent="0.25">
      <c r="L53" s="52">
        <v>1048</v>
      </c>
      <c r="M53" s="111" t="s">
        <v>37</v>
      </c>
    </row>
    <row r="54" spans="12:13" x14ac:dyDescent="0.25">
      <c r="L54" s="52">
        <v>1049</v>
      </c>
      <c r="M54" s="111" t="s">
        <v>248</v>
      </c>
    </row>
    <row r="55" spans="12:13" x14ac:dyDescent="0.25">
      <c r="L55" s="52">
        <v>1050</v>
      </c>
      <c r="M55" s="111" t="s">
        <v>38</v>
      </c>
    </row>
    <row r="56" spans="12:13" x14ac:dyDescent="0.25">
      <c r="L56" s="52">
        <v>1051</v>
      </c>
      <c r="M56" s="111" t="s">
        <v>56</v>
      </c>
    </row>
    <row r="57" spans="12:13" x14ac:dyDescent="0.25">
      <c r="L57" s="52">
        <v>1052</v>
      </c>
      <c r="M57" s="111" t="s">
        <v>49</v>
      </c>
    </row>
    <row r="58" spans="12:13" x14ac:dyDescent="0.25">
      <c r="L58" s="52">
        <v>1053</v>
      </c>
      <c r="M58" s="111" t="s">
        <v>39</v>
      </c>
    </row>
    <row r="59" spans="12:13" x14ac:dyDescent="0.25">
      <c r="L59" s="52">
        <v>1054</v>
      </c>
      <c r="M59" s="111" t="s">
        <v>40</v>
      </c>
    </row>
    <row r="60" spans="12:13" x14ac:dyDescent="0.25">
      <c r="L60" s="52">
        <v>1055</v>
      </c>
      <c r="M60" s="111" t="s">
        <v>58</v>
      </c>
    </row>
    <row r="61" spans="12:13" x14ac:dyDescent="0.25">
      <c r="L61" s="52">
        <v>1056</v>
      </c>
      <c r="M61" s="111" t="s">
        <v>41</v>
      </c>
    </row>
    <row r="62" spans="12:13" x14ac:dyDescent="0.25">
      <c r="L62" s="52">
        <v>1057</v>
      </c>
      <c r="M62" s="111" t="s">
        <v>249</v>
      </c>
    </row>
    <row r="63" spans="12:13" x14ac:dyDescent="0.25">
      <c r="L63" s="52">
        <v>1058</v>
      </c>
      <c r="M63" s="111" t="s">
        <v>42</v>
      </c>
    </row>
    <row r="64" spans="12:13" x14ac:dyDescent="0.25">
      <c r="L64" s="52">
        <v>1059</v>
      </c>
      <c r="M64" s="111" t="s">
        <v>55</v>
      </c>
    </row>
    <row r="65" spans="12:13" x14ac:dyDescent="0.25">
      <c r="L65" s="52">
        <v>1060</v>
      </c>
      <c r="M65" s="111" t="s">
        <v>43</v>
      </c>
    </row>
    <row r="66" spans="12:13" x14ac:dyDescent="0.25">
      <c r="L66" s="52">
        <v>1061</v>
      </c>
      <c r="M66" s="111" t="s">
        <v>34</v>
      </c>
    </row>
    <row r="67" spans="12:13" x14ac:dyDescent="0.25">
      <c r="L67" s="52">
        <v>1062</v>
      </c>
      <c r="M67" s="111" t="s">
        <v>50</v>
      </c>
    </row>
    <row r="68" spans="12:13" x14ac:dyDescent="0.25">
      <c r="L68" s="52">
        <v>1063</v>
      </c>
      <c r="M68" s="111" t="s">
        <v>44</v>
      </c>
    </row>
    <row r="69" spans="12:13" x14ac:dyDescent="0.25">
      <c r="L69" s="52">
        <v>1064</v>
      </c>
      <c r="M69" s="111" t="s">
        <v>241</v>
      </c>
    </row>
    <row r="70" spans="12:13" x14ac:dyDescent="0.25">
      <c r="L70" s="52">
        <v>1065</v>
      </c>
      <c r="M70" s="111" t="s">
        <v>45</v>
      </c>
    </row>
    <row r="71" spans="12:13" x14ac:dyDescent="0.25">
      <c r="L71" s="52">
        <v>1066</v>
      </c>
      <c r="M71" s="111" t="s">
        <v>46</v>
      </c>
    </row>
    <row r="72" spans="12:13" x14ac:dyDescent="0.25">
      <c r="L72" s="52">
        <v>1067</v>
      </c>
      <c r="M72" s="111" t="s">
        <v>47</v>
      </c>
    </row>
    <row r="73" spans="12:13" x14ac:dyDescent="0.25">
      <c r="L73" s="52">
        <v>1068</v>
      </c>
      <c r="M73" s="111" t="s">
        <v>242</v>
      </c>
    </row>
    <row r="74" spans="12:13" x14ac:dyDescent="0.25">
      <c r="L74" s="52">
        <v>1069</v>
      </c>
      <c r="M74" s="111" t="s">
        <v>48</v>
      </c>
    </row>
    <row r="75" spans="12:13" x14ac:dyDescent="0.25">
      <c r="L75" s="52">
        <v>1070</v>
      </c>
      <c r="M75" s="110" t="s">
        <v>59</v>
      </c>
    </row>
    <row r="76" spans="12:13" x14ac:dyDescent="0.25">
      <c r="L76" s="52">
        <v>1071</v>
      </c>
      <c r="M76" s="111" t="s">
        <v>60</v>
      </c>
    </row>
    <row r="77" spans="12:13" x14ac:dyDescent="0.25">
      <c r="L77" s="52">
        <v>1072</v>
      </c>
      <c r="M77" s="111" t="s">
        <v>61</v>
      </c>
    </row>
    <row r="78" spans="12:13" x14ac:dyDescent="0.25">
      <c r="L78" s="52">
        <v>1073</v>
      </c>
      <c r="M78" s="111" t="s">
        <v>62</v>
      </c>
    </row>
    <row r="79" spans="12:13" x14ac:dyDescent="0.25">
      <c r="L79" s="52">
        <v>1074</v>
      </c>
      <c r="M79" s="111" t="s">
        <v>63</v>
      </c>
    </row>
    <row r="80" spans="12:13" x14ac:dyDescent="0.25">
      <c r="L80" s="52">
        <v>1075</v>
      </c>
      <c r="M80" s="111" t="s">
        <v>65</v>
      </c>
    </row>
    <row r="81" spans="12:13" x14ac:dyDescent="0.25">
      <c r="L81" s="52">
        <v>1076</v>
      </c>
      <c r="M81" s="111" t="s">
        <v>64</v>
      </c>
    </row>
    <row r="82" spans="12:13" x14ac:dyDescent="0.25">
      <c r="L82" s="52">
        <v>1077</v>
      </c>
      <c r="M82" s="110" t="s">
        <v>66</v>
      </c>
    </row>
    <row r="83" spans="12:13" x14ac:dyDescent="0.25">
      <c r="L83" s="52">
        <v>1078</v>
      </c>
      <c r="M83" s="111" t="s">
        <v>67</v>
      </c>
    </row>
    <row r="84" spans="12:13" x14ac:dyDescent="0.25">
      <c r="L84" s="52">
        <v>1079</v>
      </c>
      <c r="M84" s="111" t="s">
        <v>80</v>
      </c>
    </row>
    <row r="85" spans="12:13" x14ac:dyDescent="0.25">
      <c r="L85" s="52">
        <v>1080</v>
      </c>
      <c r="M85" s="111" t="s">
        <v>77</v>
      </c>
    </row>
    <row r="86" spans="12:13" x14ac:dyDescent="0.25">
      <c r="L86" s="52">
        <v>1081</v>
      </c>
      <c r="M86" s="111" t="s">
        <v>68</v>
      </c>
    </row>
    <row r="87" spans="12:13" x14ac:dyDescent="0.25">
      <c r="L87" s="52">
        <v>1082</v>
      </c>
      <c r="M87" s="111" t="s">
        <v>81</v>
      </c>
    </row>
    <row r="88" spans="12:13" x14ac:dyDescent="0.25">
      <c r="L88" s="52">
        <v>1083</v>
      </c>
      <c r="M88" s="111" t="s">
        <v>69</v>
      </c>
    </row>
    <row r="89" spans="12:13" x14ac:dyDescent="0.25">
      <c r="L89" s="52">
        <v>1084</v>
      </c>
      <c r="M89" s="111" t="s">
        <v>252</v>
      </c>
    </row>
    <row r="90" spans="12:13" x14ac:dyDescent="0.25">
      <c r="L90" s="52">
        <v>1085</v>
      </c>
      <c r="M90" s="111" t="s">
        <v>253</v>
      </c>
    </row>
    <row r="91" spans="12:13" x14ac:dyDescent="0.25">
      <c r="L91" s="52">
        <v>1086</v>
      </c>
      <c r="M91" s="111" t="s">
        <v>70</v>
      </c>
    </row>
    <row r="92" spans="12:13" x14ac:dyDescent="0.25">
      <c r="L92" s="52">
        <v>1087</v>
      </c>
      <c r="M92" s="111" t="s">
        <v>72</v>
      </c>
    </row>
    <row r="93" spans="12:13" x14ac:dyDescent="0.25">
      <c r="L93" s="52">
        <v>1088</v>
      </c>
      <c r="M93" s="111" t="s">
        <v>71</v>
      </c>
    </row>
    <row r="94" spans="12:13" x14ac:dyDescent="0.25">
      <c r="L94" s="52">
        <v>1089</v>
      </c>
      <c r="M94" s="111" t="s">
        <v>78</v>
      </c>
    </row>
    <row r="95" spans="12:13" x14ac:dyDescent="0.25">
      <c r="L95" s="52">
        <v>1090</v>
      </c>
      <c r="M95" s="111" t="s">
        <v>254</v>
      </c>
    </row>
    <row r="96" spans="12:13" x14ac:dyDescent="0.25">
      <c r="L96" s="52">
        <v>1091</v>
      </c>
      <c r="M96" s="111" t="s">
        <v>76</v>
      </c>
    </row>
    <row r="97" spans="12:13" x14ac:dyDescent="0.25">
      <c r="L97" s="52">
        <v>1092</v>
      </c>
      <c r="M97" s="111" t="s">
        <v>79</v>
      </c>
    </row>
    <row r="98" spans="12:13" x14ac:dyDescent="0.25">
      <c r="L98" s="52">
        <v>1093</v>
      </c>
      <c r="M98" s="111" t="s">
        <v>74</v>
      </c>
    </row>
    <row r="99" spans="12:13" x14ac:dyDescent="0.25">
      <c r="L99" s="52">
        <v>1094</v>
      </c>
      <c r="M99" s="111" t="s">
        <v>75</v>
      </c>
    </row>
    <row r="100" spans="12:13" x14ac:dyDescent="0.25">
      <c r="L100" s="52">
        <v>1095</v>
      </c>
      <c r="M100" s="111" t="s">
        <v>73</v>
      </c>
    </row>
    <row r="101" spans="12:13" x14ac:dyDescent="0.25">
      <c r="L101" s="52">
        <v>1096</v>
      </c>
      <c r="M101" s="110" t="s">
        <v>258</v>
      </c>
    </row>
    <row r="102" spans="12:13" x14ac:dyDescent="0.25">
      <c r="L102" s="52">
        <v>1097</v>
      </c>
      <c r="M102" s="111" t="s">
        <v>82</v>
      </c>
    </row>
    <row r="103" spans="12:13" x14ac:dyDescent="0.25">
      <c r="L103" s="52">
        <v>1098</v>
      </c>
      <c r="M103" s="111" t="s">
        <v>83</v>
      </c>
    </row>
    <row r="104" spans="12:13" x14ac:dyDescent="0.25">
      <c r="L104" s="52">
        <v>1099</v>
      </c>
      <c r="M104" s="111" t="s">
        <v>84</v>
      </c>
    </row>
    <row r="105" spans="12:13" x14ac:dyDescent="0.25">
      <c r="L105" s="52">
        <v>1100</v>
      </c>
      <c r="M105" s="111" t="s">
        <v>255</v>
      </c>
    </row>
    <row r="106" spans="12:13" x14ac:dyDescent="0.25">
      <c r="L106" s="52">
        <v>1101</v>
      </c>
      <c r="M106" s="111" t="s">
        <v>85</v>
      </c>
    </row>
    <row r="107" spans="12:13" x14ac:dyDescent="0.25">
      <c r="L107" s="52">
        <v>1102</v>
      </c>
      <c r="M107" s="111" t="s">
        <v>118</v>
      </c>
    </row>
    <row r="108" spans="12:13" x14ac:dyDescent="0.25">
      <c r="L108" s="52">
        <v>1103</v>
      </c>
      <c r="M108" s="111" t="s">
        <v>259</v>
      </c>
    </row>
    <row r="109" spans="12:13" x14ac:dyDescent="0.25">
      <c r="L109" s="52">
        <v>1104</v>
      </c>
      <c r="M109" s="111" t="s">
        <v>86</v>
      </c>
    </row>
    <row r="110" spans="12:13" x14ac:dyDescent="0.25">
      <c r="L110" s="52">
        <v>1105</v>
      </c>
      <c r="M110" s="111" t="s">
        <v>87</v>
      </c>
    </row>
    <row r="111" spans="12:13" x14ac:dyDescent="0.25">
      <c r="L111" s="52">
        <v>1106</v>
      </c>
      <c r="M111" s="111" t="s">
        <v>88</v>
      </c>
    </row>
    <row r="112" spans="12:13" x14ac:dyDescent="0.25">
      <c r="L112" s="52">
        <v>1107</v>
      </c>
      <c r="M112" s="111" t="s">
        <v>89</v>
      </c>
    </row>
    <row r="113" spans="12:13" x14ac:dyDescent="0.25">
      <c r="L113" s="52">
        <v>1108</v>
      </c>
      <c r="M113" s="111" t="s">
        <v>256</v>
      </c>
    </row>
    <row r="114" spans="12:13" x14ac:dyDescent="0.25">
      <c r="L114" s="52">
        <v>1109</v>
      </c>
      <c r="M114" s="111" t="s">
        <v>92</v>
      </c>
    </row>
    <row r="115" spans="12:13" x14ac:dyDescent="0.25">
      <c r="L115" s="52">
        <v>1110</v>
      </c>
      <c r="M115" s="111" t="s">
        <v>115</v>
      </c>
    </row>
    <row r="116" spans="12:13" x14ac:dyDescent="0.25">
      <c r="L116" s="52">
        <v>1111</v>
      </c>
      <c r="M116" s="111" t="s">
        <v>90</v>
      </c>
    </row>
    <row r="117" spans="12:13" x14ac:dyDescent="0.25">
      <c r="L117" s="52">
        <v>1112</v>
      </c>
      <c r="M117" s="111" t="s">
        <v>260</v>
      </c>
    </row>
    <row r="118" spans="12:13" x14ac:dyDescent="0.25">
      <c r="L118" s="52">
        <v>1113</v>
      </c>
      <c r="M118" s="111" t="s">
        <v>91</v>
      </c>
    </row>
    <row r="119" spans="12:13" x14ac:dyDescent="0.25">
      <c r="L119" s="52">
        <v>1114</v>
      </c>
      <c r="M119" s="111" t="s">
        <v>116</v>
      </c>
    </row>
    <row r="120" spans="12:13" x14ac:dyDescent="0.25">
      <c r="L120" s="52">
        <v>1115</v>
      </c>
      <c r="M120" s="111" t="s">
        <v>93</v>
      </c>
    </row>
    <row r="121" spans="12:13" x14ac:dyDescent="0.25">
      <c r="L121" s="52">
        <v>1116</v>
      </c>
      <c r="M121" s="111" t="s">
        <v>94</v>
      </c>
    </row>
    <row r="122" spans="12:13" x14ac:dyDescent="0.25">
      <c r="L122" s="52">
        <v>1117</v>
      </c>
      <c r="M122" s="111" t="s">
        <v>97</v>
      </c>
    </row>
    <row r="123" spans="12:13" x14ac:dyDescent="0.25">
      <c r="L123" s="52">
        <v>1118</v>
      </c>
      <c r="M123" s="111" t="s">
        <v>95</v>
      </c>
    </row>
    <row r="124" spans="12:13" x14ac:dyDescent="0.25">
      <c r="L124" s="52">
        <v>1119</v>
      </c>
      <c r="M124" s="111" t="s">
        <v>96</v>
      </c>
    </row>
    <row r="125" spans="12:13" x14ac:dyDescent="0.25">
      <c r="L125" s="52">
        <v>1120</v>
      </c>
      <c r="M125" s="111" t="s">
        <v>98</v>
      </c>
    </row>
    <row r="126" spans="12:13" x14ac:dyDescent="0.25">
      <c r="L126" s="52">
        <v>1121</v>
      </c>
      <c r="M126" s="111" t="s">
        <v>99</v>
      </c>
    </row>
    <row r="127" spans="12:13" x14ac:dyDescent="0.25">
      <c r="L127" s="52">
        <v>1122</v>
      </c>
      <c r="M127" s="111" t="s">
        <v>101</v>
      </c>
    </row>
    <row r="128" spans="12:13" x14ac:dyDescent="0.25">
      <c r="L128" s="52">
        <v>1123</v>
      </c>
      <c r="M128" s="111" t="s">
        <v>100</v>
      </c>
    </row>
    <row r="129" spans="12:13" x14ac:dyDescent="0.25">
      <c r="L129" s="52">
        <v>1124</v>
      </c>
      <c r="M129" s="111" t="s">
        <v>102</v>
      </c>
    </row>
    <row r="130" spans="12:13" x14ac:dyDescent="0.25">
      <c r="L130" s="52">
        <v>1125</v>
      </c>
      <c r="M130" s="111" t="s">
        <v>103</v>
      </c>
    </row>
    <row r="131" spans="12:13" x14ac:dyDescent="0.25">
      <c r="L131" s="52">
        <v>1126</v>
      </c>
      <c r="M131" s="111" t="s">
        <v>104</v>
      </c>
    </row>
    <row r="132" spans="12:13" x14ac:dyDescent="0.25">
      <c r="L132" s="52">
        <v>1127</v>
      </c>
      <c r="M132" s="111" t="s">
        <v>105</v>
      </c>
    </row>
    <row r="133" spans="12:13" x14ac:dyDescent="0.25">
      <c r="L133" s="52">
        <v>1128</v>
      </c>
      <c r="M133" s="111" t="s">
        <v>106</v>
      </c>
    </row>
    <row r="134" spans="12:13" x14ac:dyDescent="0.25">
      <c r="L134" s="52">
        <v>1129</v>
      </c>
      <c r="M134" s="111" t="s">
        <v>117</v>
      </c>
    </row>
    <row r="135" spans="12:13" x14ac:dyDescent="0.25">
      <c r="L135" s="52">
        <v>1130</v>
      </c>
      <c r="M135" s="111" t="s">
        <v>107</v>
      </c>
    </row>
    <row r="136" spans="12:13" x14ac:dyDescent="0.25">
      <c r="L136" s="52">
        <v>1131</v>
      </c>
      <c r="M136" s="111" t="s">
        <v>108</v>
      </c>
    </row>
    <row r="137" spans="12:13" x14ac:dyDescent="0.25">
      <c r="L137" s="52">
        <v>1132</v>
      </c>
      <c r="M137" s="111" t="s">
        <v>109</v>
      </c>
    </row>
    <row r="138" spans="12:13" x14ac:dyDescent="0.25">
      <c r="L138" s="52">
        <v>1133</v>
      </c>
      <c r="M138" s="111" t="s">
        <v>110</v>
      </c>
    </row>
    <row r="139" spans="12:13" x14ac:dyDescent="0.25">
      <c r="L139" s="52">
        <v>1134</v>
      </c>
      <c r="M139" s="111" t="s">
        <v>257</v>
      </c>
    </row>
    <row r="140" spans="12:13" x14ac:dyDescent="0.25">
      <c r="L140" s="52">
        <v>1135</v>
      </c>
      <c r="M140" s="111" t="s">
        <v>111</v>
      </c>
    </row>
    <row r="141" spans="12:13" x14ac:dyDescent="0.25">
      <c r="L141" s="52">
        <v>1136</v>
      </c>
      <c r="M141" s="111" t="s">
        <v>112</v>
      </c>
    </row>
    <row r="142" spans="12:13" x14ac:dyDescent="0.25">
      <c r="L142" s="52">
        <v>1137</v>
      </c>
      <c r="M142" s="111" t="s">
        <v>113</v>
      </c>
    </row>
    <row r="143" spans="12:13" x14ac:dyDescent="0.25">
      <c r="L143" s="52">
        <v>1138</v>
      </c>
      <c r="M143" s="112" t="s">
        <v>114</v>
      </c>
    </row>
    <row r="144" spans="12:13" x14ac:dyDescent="0.25">
      <c r="L144" s="52">
        <v>1139</v>
      </c>
      <c r="M144" s="110" t="s">
        <v>119</v>
      </c>
    </row>
    <row r="145" spans="12:13" x14ac:dyDescent="0.25">
      <c r="L145" s="52">
        <v>1140</v>
      </c>
      <c r="M145" s="111" t="s">
        <v>120</v>
      </c>
    </row>
    <row r="146" spans="12:13" x14ac:dyDescent="0.25">
      <c r="L146" s="52">
        <v>1141</v>
      </c>
      <c r="M146" s="111" t="s">
        <v>121</v>
      </c>
    </row>
    <row r="147" spans="12:13" x14ac:dyDescent="0.25">
      <c r="L147" s="52">
        <v>1142</v>
      </c>
      <c r="M147" s="111" t="s">
        <v>122</v>
      </c>
    </row>
    <row r="148" spans="12:13" x14ac:dyDescent="0.25">
      <c r="L148" s="52">
        <v>1143</v>
      </c>
      <c r="M148" s="111" t="s">
        <v>264</v>
      </c>
    </row>
    <row r="149" spans="12:13" x14ac:dyDescent="0.25">
      <c r="L149" s="52">
        <v>1144</v>
      </c>
      <c r="M149" s="111" t="s">
        <v>123</v>
      </c>
    </row>
    <row r="150" spans="12:13" x14ac:dyDescent="0.25">
      <c r="L150" s="52">
        <v>1145</v>
      </c>
      <c r="M150" s="111" t="s">
        <v>146</v>
      </c>
    </row>
    <row r="151" spans="12:13" x14ac:dyDescent="0.25">
      <c r="L151" s="52">
        <v>1146</v>
      </c>
      <c r="M151" s="111" t="s">
        <v>125</v>
      </c>
    </row>
    <row r="152" spans="12:13" x14ac:dyDescent="0.25">
      <c r="L152" s="52">
        <v>1147</v>
      </c>
      <c r="M152" s="111" t="s">
        <v>148</v>
      </c>
    </row>
    <row r="153" spans="12:13" x14ac:dyDescent="0.25">
      <c r="L153" s="52">
        <v>1148</v>
      </c>
      <c r="M153" s="111" t="s">
        <v>124</v>
      </c>
    </row>
    <row r="154" spans="12:13" x14ac:dyDescent="0.25">
      <c r="L154" s="52">
        <v>1149</v>
      </c>
      <c r="M154" s="111" t="s">
        <v>150</v>
      </c>
    </row>
    <row r="155" spans="12:13" x14ac:dyDescent="0.25">
      <c r="L155" s="52">
        <v>1150</v>
      </c>
      <c r="M155" s="111" t="s">
        <v>128</v>
      </c>
    </row>
    <row r="156" spans="12:13" x14ac:dyDescent="0.25">
      <c r="L156" s="52">
        <v>1151</v>
      </c>
      <c r="M156" s="111" t="s">
        <v>127</v>
      </c>
    </row>
    <row r="157" spans="12:13" x14ac:dyDescent="0.25">
      <c r="L157" s="52">
        <v>1152</v>
      </c>
      <c r="M157" s="111" t="s">
        <v>126</v>
      </c>
    </row>
    <row r="158" spans="12:13" x14ac:dyDescent="0.25">
      <c r="L158" s="52">
        <v>1153</v>
      </c>
      <c r="M158" s="111" t="s">
        <v>129</v>
      </c>
    </row>
    <row r="159" spans="12:13" x14ac:dyDescent="0.25">
      <c r="L159" s="52">
        <v>1154</v>
      </c>
      <c r="M159" s="111" t="s">
        <v>130</v>
      </c>
    </row>
    <row r="160" spans="12:13" x14ac:dyDescent="0.25">
      <c r="L160" s="52">
        <v>1155</v>
      </c>
      <c r="M160" s="111" t="s">
        <v>131</v>
      </c>
    </row>
    <row r="161" spans="12:13" x14ac:dyDescent="0.25">
      <c r="L161" s="52">
        <v>1156</v>
      </c>
      <c r="M161" s="111" t="s">
        <v>143</v>
      </c>
    </row>
    <row r="162" spans="12:13" x14ac:dyDescent="0.25">
      <c r="L162" s="52">
        <v>1157</v>
      </c>
      <c r="M162" s="111" t="s">
        <v>149</v>
      </c>
    </row>
    <row r="163" spans="12:13" x14ac:dyDescent="0.25">
      <c r="L163" s="52">
        <v>1158</v>
      </c>
      <c r="M163" s="111" t="s">
        <v>267</v>
      </c>
    </row>
    <row r="164" spans="12:13" x14ac:dyDescent="0.25">
      <c r="L164" s="52">
        <v>1159</v>
      </c>
      <c r="M164" s="111" t="s">
        <v>265</v>
      </c>
    </row>
    <row r="165" spans="12:13" x14ac:dyDescent="0.25">
      <c r="L165" s="52">
        <v>1160</v>
      </c>
      <c r="M165" s="111" t="s">
        <v>132</v>
      </c>
    </row>
    <row r="166" spans="12:13" x14ac:dyDescent="0.25">
      <c r="L166" s="52">
        <v>1161</v>
      </c>
      <c r="M166" s="111" t="s">
        <v>133</v>
      </c>
    </row>
    <row r="167" spans="12:13" x14ac:dyDescent="0.25">
      <c r="L167" s="52">
        <v>1162</v>
      </c>
      <c r="M167" s="111" t="s">
        <v>269</v>
      </c>
    </row>
    <row r="168" spans="12:13" x14ac:dyDescent="0.25">
      <c r="L168" s="52">
        <v>1163</v>
      </c>
      <c r="M168" s="111" t="s">
        <v>261</v>
      </c>
    </row>
    <row r="169" spans="12:13" x14ac:dyDescent="0.25">
      <c r="L169" s="52">
        <v>1164</v>
      </c>
      <c r="M169" s="111" t="s">
        <v>134</v>
      </c>
    </row>
    <row r="170" spans="12:13" x14ac:dyDescent="0.25">
      <c r="L170" s="52">
        <v>1165</v>
      </c>
      <c r="M170" s="111" t="s">
        <v>266</v>
      </c>
    </row>
    <row r="171" spans="12:13" x14ac:dyDescent="0.25">
      <c r="L171" s="52">
        <v>1166</v>
      </c>
      <c r="M171" s="111" t="s">
        <v>262</v>
      </c>
    </row>
    <row r="172" spans="12:13" x14ac:dyDescent="0.25">
      <c r="L172" s="52">
        <v>1167</v>
      </c>
      <c r="M172" s="111" t="s">
        <v>145</v>
      </c>
    </row>
    <row r="173" spans="12:13" x14ac:dyDescent="0.25">
      <c r="L173" s="52">
        <v>1168</v>
      </c>
      <c r="M173" s="111" t="s">
        <v>135</v>
      </c>
    </row>
    <row r="174" spans="12:13" x14ac:dyDescent="0.25">
      <c r="L174" s="52">
        <v>1169</v>
      </c>
      <c r="M174" s="111" t="s">
        <v>136</v>
      </c>
    </row>
    <row r="175" spans="12:13" x14ac:dyDescent="0.25">
      <c r="L175" s="52">
        <v>1170</v>
      </c>
      <c r="M175" s="111" t="s">
        <v>263</v>
      </c>
    </row>
    <row r="176" spans="12:13" x14ac:dyDescent="0.25">
      <c r="L176" s="52">
        <v>1171</v>
      </c>
      <c r="M176" s="111" t="s">
        <v>137</v>
      </c>
    </row>
    <row r="177" spans="12:13" x14ac:dyDescent="0.25">
      <c r="L177" s="52">
        <v>1172</v>
      </c>
      <c r="M177" s="111" t="s">
        <v>138</v>
      </c>
    </row>
    <row r="178" spans="12:13" x14ac:dyDescent="0.25">
      <c r="L178" s="52">
        <v>1173</v>
      </c>
      <c r="M178" s="111" t="s">
        <v>140</v>
      </c>
    </row>
    <row r="179" spans="12:13" x14ac:dyDescent="0.25">
      <c r="L179" s="52">
        <v>1174</v>
      </c>
      <c r="M179" s="111" t="s">
        <v>141</v>
      </c>
    </row>
    <row r="180" spans="12:13" x14ac:dyDescent="0.25">
      <c r="L180" s="52">
        <v>1175</v>
      </c>
      <c r="M180" s="111" t="s">
        <v>139</v>
      </c>
    </row>
    <row r="181" spans="12:13" x14ac:dyDescent="0.25">
      <c r="L181" s="52">
        <v>1176</v>
      </c>
      <c r="M181" s="111" t="s">
        <v>147</v>
      </c>
    </row>
    <row r="182" spans="12:13" x14ac:dyDescent="0.25">
      <c r="L182" s="52">
        <v>1177</v>
      </c>
      <c r="M182" s="111" t="s">
        <v>144</v>
      </c>
    </row>
    <row r="183" spans="12:13" x14ac:dyDescent="0.25">
      <c r="L183" s="52">
        <v>1178</v>
      </c>
      <c r="M183" s="111" t="s">
        <v>268</v>
      </c>
    </row>
    <row r="184" spans="12:13" ht="15.75" thickBot="1" x14ac:dyDescent="0.3">
      <c r="L184" s="52">
        <v>1179</v>
      </c>
      <c r="M184" s="116" t="s">
        <v>142</v>
      </c>
    </row>
  </sheetData>
  <mergeCells count="9">
    <mergeCell ref="C5:D5"/>
    <mergeCell ref="E5:F5"/>
    <mergeCell ref="G5:H5"/>
    <mergeCell ref="I5:J5"/>
    <mergeCell ref="D1:G1"/>
    <mergeCell ref="C2:D2"/>
    <mergeCell ref="E2:F2"/>
    <mergeCell ref="G2:H2"/>
    <mergeCell ref="I2:J2"/>
  </mergeCells>
  <dataValidations count="2">
    <dataValidation type="list" allowBlank="1" showInputMessage="1" showErrorMessage="1" sqref="A4">
      <formula1>$O$6:$O$61</formula1>
    </dataValidation>
    <dataValidation type="list" allowBlank="1" showInputMessage="1" showErrorMessage="1" sqref="A1">
      <formula1>$O$6:$O$29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M183"/>
  <sheetViews>
    <sheetView topLeftCell="F4" zoomScaleNormal="100" workbookViewId="0">
      <selection activeCell="O30" sqref="O30"/>
    </sheetView>
  </sheetViews>
  <sheetFormatPr baseColWidth="10" defaultRowHeight="12.75" x14ac:dyDescent="0.2"/>
  <cols>
    <col min="1" max="1" width="11.42578125" style="77"/>
    <col min="2" max="2" width="52.42578125" style="77" bestFit="1" customWidth="1"/>
    <col min="3" max="3" width="11.42578125" style="77"/>
    <col min="4" max="4" width="12.85546875" style="122" bestFit="1" customWidth="1"/>
    <col min="5" max="5" width="16.5703125" style="122" bestFit="1" customWidth="1"/>
    <col min="6" max="6" width="11.42578125" style="77"/>
    <col min="7" max="7" width="16.5703125" style="77" bestFit="1" customWidth="1"/>
    <col min="8" max="8" width="11.42578125" style="77"/>
    <col min="9" max="9" width="16.5703125" style="77" bestFit="1" customWidth="1"/>
    <col min="10" max="16384" width="11.42578125" style="77"/>
  </cols>
  <sheetData>
    <row r="2" spans="1:8" x14ac:dyDescent="0.2">
      <c r="B2" s="120" t="s">
        <v>328</v>
      </c>
      <c r="C2" s="120" t="s">
        <v>329</v>
      </c>
      <c r="D2" s="121" t="s">
        <v>330</v>
      </c>
      <c r="E2" s="122" t="s">
        <v>331</v>
      </c>
      <c r="F2" s="77" t="s">
        <v>333</v>
      </c>
      <c r="G2" s="77" t="s">
        <v>334</v>
      </c>
    </row>
    <row r="3" spans="1:8" x14ac:dyDescent="0.2">
      <c r="A3" s="77">
        <v>1016</v>
      </c>
      <c r="B3" s="110" t="s">
        <v>239</v>
      </c>
      <c r="C3" s="77">
        <v>4362.1000000000004</v>
      </c>
      <c r="D3" s="122">
        <v>5540</v>
      </c>
      <c r="E3" s="122">
        <f t="shared" ref="E3:E34" si="0">+D3*C3</f>
        <v>24166034.000000004</v>
      </c>
      <c r="F3" s="126">
        <f t="shared" ref="F3:F34" si="1">+E3/$E$182</f>
        <v>0.10861249158648392</v>
      </c>
      <c r="G3" s="127">
        <f>+F3</f>
        <v>0.10861249158648392</v>
      </c>
      <c r="H3" s="128" t="s">
        <v>335</v>
      </c>
    </row>
    <row r="4" spans="1:8" x14ac:dyDescent="0.2">
      <c r="A4" s="77">
        <v>1113</v>
      </c>
      <c r="B4" s="111" t="s">
        <v>91</v>
      </c>
      <c r="C4" s="77">
        <v>2079</v>
      </c>
      <c r="D4" s="122">
        <v>11500</v>
      </c>
      <c r="E4" s="122">
        <f t="shared" si="0"/>
        <v>23908500</v>
      </c>
      <c r="F4" s="126">
        <f t="shared" si="1"/>
        <v>0.10745502365408617</v>
      </c>
      <c r="G4" s="127">
        <f t="shared" ref="G4:G35" si="2">+G3+F4</f>
        <v>0.21606751524057011</v>
      </c>
      <c r="H4" s="128" t="s">
        <v>335</v>
      </c>
    </row>
    <row r="5" spans="1:8" x14ac:dyDescent="0.2">
      <c r="A5" s="77">
        <v>1009</v>
      </c>
      <c r="B5" s="111" t="s">
        <v>12</v>
      </c>
      <c r="C5" s="77">
        <v>3050.5</v>
      </c>
      <c r="D5" s="122">
        <v>6598</v>
      </c>
      <c r="E5" s="122">
        <f t="shared" si="0"/>
        <v>20127199</v>
      </c>
      <c r="F5" s="126">
        <f t="shared" si="1"/>
        <v>9.0460239857602917E-2</v>
      </c>
      <c r="G5" s="127">
        <f t="shared" si="2"/>
        <v>0.30652775509817304</v>
      </c>
      <c r="H5" s="128" t="s">
        <v>335</v>
      </c>
    </row>
    <row r="6" spans="1:8" x14ac:dyDescent="0.2">
      <c r="A6" s="77">
        <v>1004</v>
      </c>
      <c r="B6" s="111" t="s">
        <v>10</v>
      </c>
      <c r="C6" s="77">
        <v>2559.8888888888887</v>
      </c>
      <c r="D6" s="122">
        <v>7709</v>
      </c>
      <c r="E6" s="122">
        <f t="shared" si="0"/>
        <v>19734183.444444444</v>
      </c>
      <c r="F6" s="126">
        <f t="shared" si="1"/>
        <v>8.8693859874808267E-2</v>
      </c>
      <c r="G6" s="127">
        <f t="shared" si="2"/>
        <v>0.39522161497298131</v>
      </c>
      <c r="H6" s="128" t="s">
        <v>335</v>
      </c>
    </row>
    <row r="7" spans="1:8" x14ac:dyDescent="0.2">
      <c r="A7" s="77">
        <v>1111</v>
      </c>
      <c r="B7" s="111" t="s">
        <v>90</v>
      </c>
      <c r="C7" s="77">
        <v>1950.2</v>
      </c>
      <c r="D7" s="122">
        <v>9000</v>
      </c>
      <c r="E7" s="122">
        <f t="shared" si="0"/>
        <v>17551800</v>
      </c>
      <c r="F7" s="126">
        <f t="shared" si="1"/>
        <v>7.8885295362393693E-2</v>
      </c>
      <c r="G7" s="127">
        <f t="shared" si="2"/>
        <v>0.474106910335375</v>
      </c>
      <c r="H7" s="128" t="s">
        <v>335</v>
      </c>
    </row>
    <row r="8" spans="1:8" x14ac:dyDescent="0.2">
      <c r="A8" s="77">
        <v>1012</v>
      </c>
      <c r="B8" s="111" t="s">
        <v>15</v>
      </c>
      <c r="C8" s="77">
        <v>1706.3</v>
      </c>
      <c r="D8" s="122">
        <v>7495</v>
      </c>
      <c r="E8" s="122">
        <f t="shared" si="0"/>
        <v>12788718.5</v>
      </c>
      <c r="F8" s="126">
        <f t="shared" si="1"/>
        <v>5.7477970132921323E-2</v>
      </c>
      <c r="G8" s="127">
        <f t="shared" si="2"/>
        <v>0.53158488046829633</v>
      </c>
      <c r="H8" s="128" t="s">
        <v>335</v>
      </c>
    </row>
    <row r="9" spans="1:8" x14ac:dyDescent="0.2">
      <c r="A9" s="77">
        <v>1076</v>
      </c>
      <c r="B9" s="111" t="s">
        <v>64</v>
      </c>
      <c r="C9" s="77">
        <v>2095.3000000000002</v>
      </c>
      <c r="D9" s="122">
        <v>3800</v>
      </c>
      <c r="E9" s="122">
        <f t="shared" si="0"/>
        <v>7962140.0000000009</v>
      </c>
      <c r="F9" s="126">
        <f t="shared" si="1"/>
        <v>3.5785262230468066E-2</v>
      </c>
      <c r="G9" s="127">
        <f t="shared" si="2"/>
        <v>0.5673701426987644</v>
      </c>
      <c r="H9" s="128" t="s">
        <v>335</v>
      </c>
    </row>
    <row r="10" spans="1:8" x14ac:dyDescent="0.2">
      <c r="A10" s="77">
        <v>1010</v>
      </c>
      <c r="B10" s="111" t="s">
        <v>14</v>
      </c>
      <c r="C10" s="77">
        <v>1206.0999999999999</v>
      </c>
      <c r="D10" s="122">
        <v>5874</v>
      </c>
      <c r="E10" s="122">
        <f t="shared" si="0"/>
        <v>7084631.3999999994</v>
      </c>
      <c r="F10" s="126">
        <f t="shared" si="1"/>
        <v>3.184136330875971E-2</v>
      </c>
      <c r="G10" s="127">
        <f t="shared" si="2"/>
        <v>0.59921150600752415</v>
      </c>
      <c r="H10" s="128" t="s">
        <v>335</v>
      </c>
    </row>
    <row r="11" spans="1:8" x14ac:dyDescent="0.2">
      <c r="A11" s="77">
        <v>1019</v>
      </c>
      <c r="B11" s="111" t="s">
        <v>326</v>
      </c>
      <c r="C11" s="89">
        <v>1675</v>
      </c>
      <c r="D11" s="123">
        <v>4200</v>
      </c>
      <c r="E11" s="123">
        <f t="shared" si="0"/>
        <v>7035000</v>
      </c>
      <c r="F11" s="126">
        <f t="shared" si="1"/>
        <v>3.1618298571909412E-2</v>
      </c>
      <c r="G11" s="127">
        <f t="shared" si="2"/>
        <v>0.63082980457943361</v>
      </c>
      <c r="H11" s="128" t="s">
        <v>335</v>
      </c>
    </row>
    <row r="12" spans="1:8" x14ac:dyDescent="0.2">
      <c r="A12" s="77">
        <v>1087</v>
      </c>
      <c r="B12" s="111" t="s">
        <v>72</v>
      </c>
      <c r="C12" s="77">
        <v>48850.5</v>
      </c>
      <c r="D12" s="122">
        <v>122</v>
      </c>
      <c r="E12" s="122">
        <f t="shared" si="0"/>
        <v>5959761</v>
      </c>
      <c r="F12" s="126">
        <f t="shared" si="1"/>
        <v>2.6785714671673264E-2</v>
      </c>
      <c r="G12" s="127">
        <f t="shared" si="2"/>
        <v>0.65761551925110684</v>
      </c>
      <c r="H12" s="128" t="s">
        <v>335</v>
      </c>
    </row>
    <row r="13" spans="1:8" x14ac:dyDescent="0.2">
      <c r="A13" s="77">
        <v>1123</v>
      </c>
      <c r="B13" s="111" t="s">
        <v>100</v>
      </c>
      <c r="C13" s="77">
        <v>1460.1</v>
      </c>
      <c r="D13" s="122">
        <v>4010</v>
      </c>
      <c r="E13" s="122">
        <f t="shared" si="0"/>
        <v>5855001</v>
      </c>
      <c r="F13" s="126">
        <f t="shared" si="1"/>
        <v>2.6314878430252764E-2</v>
      </c>
      <c r="G13" s="127">
        <f t="shared" si="2"/>
        <v>0.68393039768135955</v>
      </c>
      <c r="H13" s="128" t="s">
        <v>335</v>
      </c>
    </row>
    <row r="14" spans="1:8" x14ac:dyDescent="0.2">
      <c r="A14" s="77">
        <v>1073</v>
      </c>
      <c r="B14" s="111" t="s">
        <v>62</v>
      </c>
      <c r="C14" s="77">
        <v>1452.5</v>
      </c>
      <c r="D14" s="122">
        <v>3781</v>
      </c>
      <c r="E14" s="122">
        <f t="shared" si="0"/>
        <v>5491902.5</v>
      </c>
      <c r="F14" s="126">
        <f t="shared" si="1"/>
        <v>2.4682958489383899E-2</v>
      </c>
      <c r="G14" s="127">
        <f t="shared" si="2"/>
        <v>0.7086133561707435</v>
      </c>
      <c r="H14" s="128" t="s">
        <v>335</v>
      </c>
    </row>
    <row r="15" spans="1:8" x14ac:dyDescent="0.2">
      <c r="A15" s="77">
        <v>1100</v>
      </c>
      <c r="B15" s="111" t="s">
        <v>255</v>
      </c>
      <c r="C15" s="77">
        <v>1673.2</v>
      </c>
      <c r="D15" s="122">
        <v>3100</v>
      </c>
      <c r="E15" s="122">
        <f t="shared" si="0"/>
        <v>5186920</v>
      </c>
      <c r="F15" s="126">
        <f t="shared" si="1"/>
        <v>2.3312236706269848E-2</v>
      </c>
      <c r="G15" s="127">
        <f t="shared" si="2"/>
        <v>0.73192559287701331</v>
      </c>
      <c r="H15" s="128" t="s">
        <v>335</v>
      </c>
    </row>
    <row r="16" spans="1:8" x14ac:dyDescent="0.2">
      <c r="A16" s="77">
        <v>1074</v>
      </c>
      <c r="B16" s="111" t="s">
        <v>63</v>
      </c>
      <c r="C16" s="77">
        <v>2318.3000000000002</v>
      </c>
      <c r="D16" s="122">
        <v>2200</v>
      </c>
      <c r="E16" s="122">
        <f t="shared" si="0"/>
        <v>5100260</v>
      </c>
      <c r="F16" s="126">
        <f t="shared" si="1"/>
        <v>2.292274960545369E-2</v>
      </c>
      <c r="G16" s="127">
        <f t="shared" si="2"/>
        <v>0.75484834248246702</v>
      </c>
      <c r="H16" s="128" t="s">
        <v>335</v>
      </c>
    </row>
    <row r="17" spans="1:13" x14ac:dyDescent="0.2">
      <c r="A17" s="77">
        <v>1097</v>
      </c>
      <c r="B17" s="111" t="s">
        <v>82</v>
      </c>
      <c r="C17" s="77">
        <v>3983.8</v>
      </c>
      <c r="D17" s="122">
        <v>1058</v>
      </c>
      <c r="E17" s="122">
        <f t="shared" si="0"/>
        <v>4214860.4000000004</v>
      </c>
      <c r="F17" s="126">
        <f t="shared" si="1"/>
        <v>1.8943385155098445E-2</v>
      </c>
      <c r="G17" s="127">
        <f t="shared" si="2"/>
        <v>0.77379172763756543</v>
      </c>
      <c r="H17" s="128" t="s">
        <v>335</v>
      </c>
    </row>
    <row r="18" spans="1:13" x14ac:dyDescent="0.2">
      <c r="A18" s="77">
        <v>1015</v>
      </c>
      <c r="B18" s="111" t="s">
        <v>237</v>
      </c>
      <c r="C18" s="77">
        <v>954.9</v>
      </c>
      <c r="D18" s="122">
        <v>3892</v>
      </c>
      <c r="E18" s="122">
        <f t="shared" si="0"/>
        <v>3716470.8</v>
      </c>
      <c r="F18" s="126">
        <f t="shared" si="1"/>
        <v>1.6703409152549115E-2</v>
      </c>
      <c r="G18" s="127">
        <f t="shared" si="2"/>
        <v>0.79049513679011452</v>
      </c>
      <c r="H18" s="128" t="s">
        <v>335</v>
      </c>
    </row>
    <row r="19" spans="1:13" x14ac:dyDescent="0.2">
      <c r="A19" s="77">
        <v>1064</v>
      </c>
      <c r="B19" s="111" t="s">
        <v>241</v>
      </c>
      <c r="C19" s="77">
        <v>31.7</v>
      </c>
      <c r="D19" s="122">
        <v>115385</v>
      </c>
      <c r="E19" s="122">
        <f t="shared" si="0"/>
        <v>3657704.5</v>
      </c>
      <c r="F19" s="126">
        <f t="shared" si="1"/>
        <v>1.6439288268488506E-2</v>
      </c>
      <c r="G19" s="127">
        <f t="shared" si="2"/>
        <v>0.80693442505860302</v>
      </c>
      <c r="H19" s="128" t="s">
        <v>335</v>
      </c>
    </row>
    <row r="20" spans="1:13" s="89" customFormat="1" x14ac:dyDescent="0.2">
      <c r="A20" s="77">
        <v>1014</v>
      </c>
      <c r="B20" s="111" t="s">
        <v>236</v>
      </c>
      <c r="C20" s="77">
        <v>822.7</v>
      </c>
      <c r="D20" s="122">
        <v>3906</v>
      </c>
      <c r="E20" s="122">
        <f t="shared" si="0"/>
        <v>3213466.2</v>
      </c>
      <c r="F20" s="126">
        <f t="shared" si="1"/>
        <v>1.4442691366359513E-2</v>
      </c>
      <c r="G20" s="127">
        <f t="shared" si="2"/>
        <v>0.82137711642496258</v>
      </c>
      <c r="H20" s="128" t="s">
        <v>335</v>
      </c>
    </row>
    <row r="21" spans="1:13" s="89" customFormat="1" x14ac:dyDescent="0.2">
      <c r="A21" s="77">
        <v>1121</v>
      </c>
      <c r="B21" s="111" t="s">
        <v>99</v>
      </c>
      <c r="C21" s="77">
        <v>1585.2</v>
      </c>
      <c r="D21" s="122">
        <v>1800</v>
      </c>
      <c r="E21" s="122">
        <f t="shared" si="0"/>
        <v>2853360</v>
      </c>
      <c r="F21" s="126">
        <f t="shared" si="1"/>
        <v>1.2824220101370781E-2</v>
      </c>
      <c r="G21" s="127">
        <f t="shared" si="2"/>
        <v>0.83420133652633333</v>
      </c>
      <c r="H21" s="128" t="s">
        <v>335</v>
      </c>
    </row>
    <row r="22" spans="1:13" s="89" customFormat="1" x14ac:dyDescent="0.2">
      <c r="A22" s="77">
        <v>1005</v>
      </c>
      <c r="B22" s="112" t="s">
        <v>11</v>
      </c>
      <c r="C22" s="77">
        <v>359.5</v>
      </c>
      <c r="D22" s="122">
        <v>7698</v>
      </c>
      <c r="E22" s="122">
        <f t="shared" si="0"/>
        <v>2767431</v>
      </c>
      <c r="F22" s="126">
        <f t="shared" si="1"/>
        <v>1.24380184271724E-2</v>
      </c>
      <c r="G22" s="127">
        <f t="shared" si="2"/>
        <v>0.84663935495350573</v>
      </c>
      <c r="H22" s="128" t="s">
        <v>335</v>
      </c>
    </row>
    <row r="23" spans="1:13" x14ac:dyDescent="0.2">
      <c r="A23" s="77">
        <v>1018</v>
      </c>
      <c r="B23" s="110" t="s">
        <v>16</v>
      </c>
      <c r="C23" s="89">
        <v>215.1</v>
      </c>
      <c r="D23" s="123">
        <v>12500</v>
      </c>
      <c r="E23" s="122">
        <f t="shared" si="0"/>
        <v>2688750</v>
      </c>
      <c r="F23" s="126">
        <f t="shared" si="1"/>
        <v>1.208439236463702E-2</v>
      </c>
      <c r="G23" s="127">
        <f t="shared" si="2"/>
        <v>0.85872374731814272</v>
      </c>
      <c r="H23" s="128" t="s">
        <v>335</v>
      </c>
      <c r="I23" s="186">
        <f>SUM(E3:E23)</f>
        <v>191064093.74444446</v>
      </c>
      <c r="J23" s="127">
        <f>SUM(F3:F23)</f>
        <v>0.85872374731814272</v>
      </c>
      <c r="K23" s="77">
        <f>+COUNT(G3:G23)</f>
        <v>21</v>
      </c>
      <c r="L23" s="127">
        <v>0.85872374731814272</v>
      </c>
      <c r="M23" s="77">
        <v>21</v>
      </c>
    </row>
    <row r="24" spans="1:13" x14ac:dyDescent="0.2">
      <c r="A24" s="77">
        <v>1053</v>
      </c>
      <c r="B24" s="111" t="s">
        <v>39</v>
      </c>
      <c r="C24" s="77">
        <v>90.5</v>
      </c>
      <c r="D24" s="122">
        <v>25603</v>
      </c>
      <c r="E24" s="122">
        <f t="shared" si="0"/>
        <v>2317071.5</v>
      </c>
      <c r="F24" s="126">
        <f t="shared" si="1"/>
        <v>1.0413910234465104E-2</v>
      </c>
      <c r="G24" s="127">
        <f t="shared" si="2"/>
        <v>0.86913765755260786</v>
      </c>
      <c r="H24" s="130" t="s">
        <v>336</v>
      </c>
      <c r="I24" s="186">
        <f>SUM(E24:E50)</f>
        <v>24681220.400000002</v>
      </c>
      <c r="J24" s="127">
        <f>SUM(F24:F50)</f>
        <v>0.11092795959151409</v>
      </c>
      <c r="K24" s="77">
        <f>+COUNT(G24:G50)</f>
        <v>27</v>
      </c>
      <c r="L24" s="127">
        <v>0.11092795959151409</v>
      </c>
      <c r="M24" s="77">
        <v>27</v>
      </c>
    </row>
    <row r="25" spans="1:13" x14ac:dyDescent="0.2">
      <c r="A25" s="77">
        <v>1020</v>
      </c>
      <c r="B25" s="112" t="s">
        <v>19</v>
      </c>
      <c r="C25" s="89">
        <v>836</v>
      </c>
      <c r="D25" s="123">
        <v>2420</v>
      </c>
      <c r="E25" s="123">
        <f t="shared" si="0"/>
        <v>2023120</v>
      </c>
      <c r="F25" s="126">
        <f t="shared" si="1"/>
        <v>9.0927664828431235E-3</v>
      </c>
      <c r="G25" s="127">
        <f t="shared" si="2"/>
        <v>0.87823042403545093</v>
      </c>
      <c r="H25" s="130" t="s">
        <v>336</v>
      </c>
      <c r="I25" s="186">
        <f>SUM(E51:E181)</f>
        <v>6752426.6495555555</v>
      </c>
      <c r="J25" s="127">
        <f>SUM(F51:F181)</f>
        <v>3.0348293090343356E-2</v>
      </c>
      <c r="K25" s="77">
        <f>+COUNT(G51:G181)</f>
        <v>131</v>
      </c>
      <c r="L25" s="127">
        <v>3.0348293090343356E-2</v>
      </c>
      <c r="M25" s="77">
        <v>131</v>
      </c>
    </row>
    <row r="26" spans="1:13" x14ac:dyDescent="0.2">
      <c r="A26" s="77">
        <v>1107</v>
      </c>
      <c r="B26" s="110" t="s">
        <v>89</v>
      </c>
      <c r="C26" s="77">
        <v>1683.5</v>
      </c>
      <c r="D26" s="122">
        <v>1000</v>
      </c>
      <c r="E26" s="122">
        <f t="shared" si="0"/>
        <v>1683500</v>
      </c>
      <c r="F26" s="126">
        <f t="shared" si="1"/>
        <v>7.5663689617355362E-3</v>
      </c>
      <c r="G26" s="127">
        <f t="shared" si="2"/>
        <v>0.8857967929971865</v>
      </c>
      <c r="H26" s="130" t="s">
        <v>336</v>
      </c>
    </row>
    <row r="27" spans="1:13" x14ac:dyDescent="0.2">
      <c r="A27" s="77">
        <v>1021</v>
      </c>
      <c r="B27" s="114" t="s">
        <v>22</v>
      </c>
      <c r="C27" s="77">
        <v>421</v>
      </c>
      <c r="D27" s="124">
        <v>3840.6</v>
      </c>
      <c r="E27" s="123">
        <f t="shared" si="0"/>
        <v>1616892.5999999999</v>
      </c>
      <c r="F27" s="126">
        <f t="shared" si="1"/>
        <v>7.2670068209681436E-3</v>
      </c>
      <c r="G27" s="127">
        <f t="shared" si="2"/>
        <v>0.89306379981815465</v>
      </c>
      <c r="H27" s="130" t="s">
        <v>336</v>
      </c>
    </row>
    <row r="28" spans="1:13" x14ac:dyDescent="0.2">
      <c r="A28" s="77">
        <v>1124</v>
      </c>
      <c r="B28" s="111" t="s">
        <v>102</v>
      </c>
      <c r="C28" s="77">
        <v>1292</v>
      </c>
      <c r="D28" s="122">
        <v>1200</v>
      </c>
      <c r="E28" s="122">
        <f t="shared" si="0"/>
        <v>1550400</v>
      </c>
      <c r="F28" s="126">
        <f t="shared" si="1"/>
        <v>6.968160640495857E-3</v>
      </c>
      <c r="G28" s="127">
        <f t="shared" si="2"/>
        <v>0.90003196045865053</v>
      </c>
      <c r="H28" s="130" t="s">
        <v>336</v>
      </c>
    </row>
    <row r="29" spans="1:13" x14ac:dyDescent="0.2">
      <c r="A29" s="77">
        <v>1095</v>
      </c>
      <c r="B29" s="111" t="s">
        <v>73</v>
      </c>
      <c r="C29" s="77">
        <v>9365</v>
      </c>
      <c r="D29" s="122">
        <v>163</v>
      </c>
      <c r="E29" s="122">
        <f t="shared" si="0"/>
        <v>1526495</v>
      </c>
      <c r="F29" s="126">
        <f t="shared" si="1"/>
        <v>6.860721347338573E-3</v>
      </c>
      <c r="G29" s="127">
        <f t="shared" si="2"/>
        <v>0.90689268180598914</v>
      </c>
      <c r="H29" s="130" t="s">
        <v>336</v>
      </c>
    </row>
    <row r="30" spans="1:13" x14ac:dyDescent="0.2">
      <c r="A30" s="77">
        <v>1125</v>
      </c>
      <c r="B30" s="111" t="s">
        <v>103</v>
      </c>
      <c r="C30" s="77">
        <v>1261.8</v>
      </c>
      <c r="D30" s="122">
        <v>1050</v>
      </c>
      <c r="E30" s="122">
        <f t="shared" si="0"/>
        <v>1324890</v>
      </c>
      <c r="F30" s="126">
        <f t="shared" si="1"/>
        <v>5.9546222594082533E-3</v>
      </c>
      <c r="G30" s="127">
        <f t="shared" si="2"/>
        <v>0.91284730406539738</v>
      </c>
      <c r="H30" s="130" t="s">
        <v>336</v>
      </c>
    </row>
    <row r="31" spans="1:13" x14ac:dyDescent="0.2">
      <c r="A31" s="77">
        <v>1023</v>
      </c>
      <c r="B31" s="114" t="s">
        <v>24</v>
      </c>
      <c r="C31" s="77">
        <v>1400</v>
      </c>
      <c r="D31" s="124">
        <v>847</v>
      </c>
      <c r="E31" s="123">
        <f t="shared" si="0"/>
        <v>1185800</v>
      </c>
      <c r="F31" s="126">
        <f t="shared" si="1"/>
        <v>5.3294923164989598E-3</v>
      </c>
      <c r="G31" s="127">
        <f t="shared" si="2"/>
        <v>0.91817679638189631</v>
      </c>
      <c r="H31" s="130" t="s">
        <v>336</v>
      </c>
    </row>
    <row r="32" spans="1:13" x14ac:dyDescent="0.2">
      <c r="A32" s="77">
        <v>1117</v>
      </c>
      <c r="B32" s="111" t="s">
        <v>97</v>
      </c>
      <c r="C32" s="77">
        <v>1996.6</v>
      </c>
      <c r="D32" s="122">
        <v>580</v>
      </c>
      <c r="E32" s="122">
        <f t="shared" si="0"/>
        <v>1158028</v>
      </c>
      <c r="F32" s="126">
        <f t="shared" si="1"/>
        <v>5.204673071589355E-3</v>
      </c>
      <c r="G32" s="127">
        <f t="shared" si="2"/>
        <v>0.92338146945348565</v>
      </c>
      <c r="H32" s="130" t="s">
        <v>336</v>
      </c>
    </row>
    <row r="33" spans="1:8" x14ac:dyDescent="0.2">
      <c r="A33" s="77">
        <v>1126</v>
      </c>
      <c r="B33" s="111" t="s">
        <v>104</v>
      </c>
      <c r="C33" s="77">
        <v>1067.7</v>
      </c>
      <c r="D33" s="122">
        <v>950</v>
      </c>
      <c r="E33" s="122">
        <f t="shared" si="0"/>
        <v>1014315</v>
      </c>
      <c r="F33" s="126">
        <f t="shared" si="1"/>
        <v>4.5587653896185208E-3</v>
      </c>
      <c r="G33" s="127">
        <f t="shared" si="2"/>
        <v>0.92794023484310417</v>
      </c>
      <c r="H33" s="130" t="s">
        <v>336</v>
      </c>
    </row>
    <row r="34" spans="1:8" x14ac:dyDescent="0.2">
      <c r="A34" s="77">
        <v>1142</v>
      </c>
      <c r="B34" s="111" t="s">
        <v>122</v>
      </c>
      <c r="C34" s="77">
        <v>176.1</v>
      </c>
      <c r="D34" s="122">
        <v>5300</v>
      </c>
      <c r="E34" s="122">
        <f t="shared" si="0"/>
        <v>933330</v>
      </c>
      <c r="F34" s="126">
        <f t="shared" si="1"/>
        <v>4.1947841657598026E-3</v>
      </c>
      <c r="G34" s="127">
        <f t="shared" si="2"/>
        <v>0.93213501900886397</v>
      </c>
      <c r="H34" s="130" t="s">
        <v>336</v>
      </c>
    </row>
    <row r="35" spans="1:8" x14ac:dyDescent="0.2">
      <c r="A35" s="77">
        <v>1083</v>
      </c>
      <c r="B35" s="111" t="s">
        <v>69</v>
      </c>
      <c r="C35" s="77">
        <v>10250</v>
      </c>
      <c r="D35" s="122">
        <v>85</v>
      </c>
      <c r="E35" s="122">
        <f t="shared" ref="E35:E66" si="3">+D35*C35</f>
        <v>871250</v>
      </c>
      <c r="F35" s="126">
        <f t="shared" ref="F35:F66" si="4">+E35/$E$182</f>
        <v>3.9157700967698758E-3</v>
      </c>
      <c r="G35" s="127">
        <f t="shared" si="2"/>
        <v>0.93605078910563388</v>
      </c>
      <c r="H35" s="130" t="s">
        <v>336</v>
      </c>
    </row>
    <row r="36" spans="1:8" x14ac:dyDescent="0.2">
      <c r="A36" s="77">
        <v>1143</v>
      </c>
      <c r="B36" s="111" t="s">
        <v>264</v>
      </c>
      <c r="C36" s="77">
        <v>141.5</v>
      </c>
      <c r="D36" s="122">
        <v>5300</v>
      </c>
      <c r="E36" s="122">
        <f t="shared" si="3"/>
        <v>749950</v>
      </c>
      <c r="F36" s="126">
        <f t="shared" si="4"/>
        <v>3.3705960218910398E-3</v>
      </c>
      <c r="G36" s="127">
        <f t="shared" ref="G36:G67" si="5">+G35+F36</f>
        <v>0.93942138512752493</v>
      </c>
      <c r="H36" s="130" t="s">
        <v>336</v>
      </c>
    </row>
    <row r="37" spans="1:8" x14ac:dyDescent="0.2">
      <c r="A37" s="77">
        <v>1088</v>
      </c>
      <c r="B37" s="111" t="s">
        <v>71</v>
      </c>
      <c r="C37" s="77">
        <v>5150</v>
      </c>
      <c r="D37" s="122">
        <v>140</v>
      </c>
      <c r="E37" s="122">
        <f t="shared" si="3"/>
        <v>721000</v>
      </c>
      <c r="F37" s="126">
        <f t="shared" si="4"/>
        <v>3.2404823412006661E-3</v>
      </c>
      <c r="G37" s="127">
        <f t="shared" si="5"/>
        <v>0.9426618674687256</v>
      </c>
      <c r="H37" s="130" t="s">
        <v>336</v>
      </c>
    </row>
    <row r="38" spans="1:8" x14ac:dyDescent="0.2">
      <c r="A38" s="77">
        <v>1007</v>
      </c>
      <c r="B38" s="111" t="s">
        <v>235</v>
      </c>
      <c r="C38" s="77">
        <v>97</v>
      </c>
      <c r="D38" s="122">
        <v>5874</v>
      </c>
      <c r="E38" s="122">
        <f t="shared" si="3"/>
        <v>569778</v>
      </c>
      <c r="F38" s="126">
        <f t="shared" si="4"/>
        <v>2.5608260019481738E-3</v>
      </c>
      <c r="G38" s="127">
        <f t="shared" si="5"/>
        <v>0.94522269347067378</v>
      </c>
      <c r="H38" s="130" t="s">
        <v>336</v>
      </c>
    </row>
    <row r="39" spans="1:8" x14ac:dyDescent="0.2">
      <c r="A39" s="77">
        <v>1168</v>
      </c>
      <c r="B39" s="111" t="s">
        <v>135</v>
      </c>
      <c r="C39" s="77">
        <v>1176</v>
      </c>
      <c r="D39" s="122">
        <v>480</v>
      </c>
      <c r="E39" s="122">
        <f t="shared" si="3"/>
        <v>564480</v>
      </c>
      <c r="F39" s="126">
        <f t="shared" si="4"/>
        <v>2.5370145242176868E-3</v>
      </c>
      <c r="G39" s="127">
        <f t="shared" si="5"/>
        <v>0.94775970799489151</v>
      </c>
      <c r="H39" s="130" t="s">
        <v>336</v>
      </c>
    </row>
    <row r="40" spans="1:8" x14ac:dyDescent="0.2">
      <c r="A40" s="77">
        <v>1006</v>
      </c>
      <c r="B40" s="111" t="s">
        <v>17</v>
      </c>
      <c r="C40" s="77">
        <v>79.400000000000006</v>
      </c>
      <c r="D40" s="122">
        <v>6598</v>
      </c>
      <c r="E40" s="122">
        <f t="shared" si="3"/>
        <v>523881.2</v>
      </c>
      <c r="F40" s="126">
        <f t="shared" si="4"/>
        <v>2.354546154628314E-3</v>
      </c>
      <c r="G40" s="127">
        <f t="shared" si="5"/>
        <v>0.95011425414951978</v>
      </c>
      <c r="H40" s="130" t="s">
        <v>336</v>
      </c>
    </row>
    <row r="41" spans="1:8" x14ac:dyDescent="0.2">
      <c r="A41" s="77">
        <v>1152</v>
      </c>
      <c r="B41" s="111" t="s">
        <v>126</v>
      </c>
      <c r="C41" s="77">
        <v>15.9</v>
      </c>
      <c r="D41" s="122">
        <v>31289</v>
      </c>
      <c r="E41" s="122">
        <f t="shared" si="3"/>
        <v>497495.10000000003</v>
      </c>
      <c r="F41" s="126">
        <f t="shared" si="4"/>
        <v>2.2359557370095142E-3</v>
      </c>
      <c r="G41" s="127">
        <f t="shared" si="5"/>
        <v>0.9523502098865293</v>
      </c>
      <c r="H41" s="130" t="s">
        <v>336</v>
      </c>
    </row>
    <row r="42" spans="1:8" x14ac:dyDescent="0.2">
      <c r="A42" s="77">
        <v>1115</v>
      </c>
      <c r="B42" s="111" t="s">
        <v>93</v>
      </c>
      <c r="C42" s="77">
        <v>4370</v>
      </c>
      <c r="D42" s="122">
        <v>110</v>
      </c>
      <c r="E42" s="122">
        <f t="shared" si="3"/>
        <v>480700</v>
      </c>
      <c r="F42" s="126">
        <f t="shared" si="4"/>
        <v>2.1604713750557007E-3</v>
      </c>
      <c r="G42" s="127">
        <f t="shared" si="5"/>
        <v>0.954510681261585</v>
      </c>
      <c r="H42" s="130" t="s">
        <v>336</v>
      </c>
    </row>
    <row r="43" spans="1:8" x14ac:dyDescent="0.2">
      <c r="A43" s="77">
        <v>1145</v>
      </c>
      <c r="B43" s="111" t="s">
        <v>332</v>
      </c>
      <c r="C43" s="77">
        <v>116.8</v>
      </c>
      <c r="D43" s="122">
        <v>3888</v>
      </c>
      <c r="E43" s="122">
        <f t="shared" si="3"/>
        <v>454118.39999999997</v>
      </c>
      <c r="F43" s="126">
        <f t="shared" si="4"/>
        <v>2.0410022968298204E-3</v>
      </c>
      <c r="G43" s="127">
        <f t="shared" si="5"/>
        <v>0.9565516835584148</v>
      </c>
      <c r="H43" s="130" t="s">
        <v>336</v>
      </c>
    </row>
    <row r="44" spans="1:8" x14ac:dyDescent="0.2">
      <c r="A44" s="77">
        <v>1109</v>
      </c>
      <c r="B44" s="111" t="s">
        <v>92</v>
      </c>
      <c r="C44" s="77">
        <v>18.899999999999999</v>
      </c>
      <c r="D44" s="122">
        <v>24000</v>
      </c>
      <c r="E44" s="122">
        <f t="shared" si="3"/>
        <v>453599.99999999994</v>
      </c>
      <c r="F44" s="126">
        <f t="shared" si="4"/>
        <v>2.0386723855320694E-3</v>
      </c>
      <c r="G44" s="127">
        <f t="shared" si="5"/>
        <v>0.95859035594394681</v>
      </c>
      <c r="H44" s="130" t="s">
        <v>336</v>
      </c>
    </row>
    <row r="45" spans="1:8" x14ac:dyDescent="0.2">
      <c r="A45" s="77">
        <v>1118</v>
      </c>
      <c r="B45" s="111" t="s">
        <v>95</v>
      </c>
      <c r="C45" s="77">
        <v>1481.3</v>
      </c>
      <c r="D45" s="122">
        <v>300</v>
      </c>
      <c r="E45" s="122">
        <f t="shared" si="3"/>
        <v>444390</v>
      </c>
      <c r="F45" s="126">
        <f t="shared" si="4"/>
        <v>1.9972787068046659E-3</v>
      </c>
      <c r="G45" s="127">
        <f t="shared" si="5"/>
        <v>0.96058763465075148</v>
      </c>
      <c r="H45" s="130" t="s">
        <v>336</v>
      </c>
    </row>
    <row r="46" spans="1:8" x14ac:dyDescent="0.2">
      <c r="A46" s="77">
        <v>1164</v>
      </c>
      <c r="B46" s="111" t="s">
        <v>134</v>
      </c>
      <c r="C46" s="77">
        <v>95.1</v>
      </c>
      <c r="D46" s="122">
        <v>4483</v>
      </c>
      <c r="E46" s="122">
        <f t="shared" si="3"/>
        <v>426333.3</v>
      </c>
      <c r="F46" s="126">
        <f t="shared" si="4"/>
        <v>1.9161241749179E-3</v>
      </c>
      <c r="G46" s="127">
        <f t="shared" si="5"/>
        <v>0.96250375882566941</v>
      </c>
      <c r="H46" s="130" t="s">
        <v>336</v>
      </c>
    </row>
    <row r="47" spans="1:8" x14ac:dyDescent="0.2">
      <c r="A47" s="77">
        <v>1141</v>
      </c>
      <c r="B47" s="111" t="s">
        <v>121</v>
      </c>
      <c r="C47" s="77">
        <v>406.9</v>
      </c>
      <c r="D47" s="122">
        <v>1032</v>
      </c>
      <c r="E47" s="122">
        <f t="shared" si="3"/>
        <v>419920.8</v>
      </c>
      <c r="F47" s="126">
        <f t="shared" si="4"/>
        <v>1.8873036575629081E-3</v>
      </c>
      <c r="G47" s="127">
        <f t="shared" si="5"/>
        <v>0.96439106248323236</v>
      </c>
      <c r="H47" s="130" t="s">
        <v>336</v>
      </c>
    </row>
    <row r="48" spans="1:8" x14ac:dyDescent="0.2">
      <c r="A48" s="77">
        <v>1070</v>
      </c>
      <c r="B48" s="111" t="s">
        <v>59</v>
      </c>
      <c r="C48" s="77">
        <v>16.5</v>
      </c>
      <c r="D48" s="122">
        <v>23971</v>
      </c>
      <c r="E48" s="122">
        <f t="shared" si="3"/>
        <v>395521.5</v>
      </c>
      <c r="F48" s="126">
        <f t="shared" si="4"/>
        <v>1.7776427688144234E-3</v>
      </c>
      <c r="G48" s="127">
        <f t="shared" si="5"/>
        <v>0.96616870525204679</v>
      </c>
      <c r="H48" s="130" t="s">
        <v>336</v>
      </c>
    </row>
    <row r="49" spans="1:8" x14ac:dyDescent="0.2">
      <c r="A49" s="77">
        <v>1135</v>
      </c>
      <c r="B49" s="111" t="s">
        <v>111</v>
      </c>
      <c r="C49" s="77">
        <v>1303.2</v>
      </c>
      <c r="D49" s="122">
        <v>300</v>
      </c>
      <c r="E49" s="122">
        <f t="shared" si="3"/>
        <v>390960</v>
      </c>
      <c r="F49" s="126">
        <f t="shared" si="4"/>
        <v>1.7571414370538315E-3</v>
      </c>
      <c r="G49" s="127">
        <f t="shared" si="5"/>
        <v>0.96792584668910064</v>
      </c>
      <c r="H49" s="130" t="s">
        <v>336</v>
      </c>
    </row>
    <row r="50" spans="1:8" x14ac:dyDescent="0.2">
      <c r="A50" s="77">
        <v>1171</v>
      </c>
      <c r="B50" s="111" t="s">
        <v>137</v>
      </c>
      <c r="C50" s="77">
        <v>800</v>
      </c>
      <c r="D50" s="122">
        <v>480</v>
      </c>
      <c r="E50" s="122">
        <f t="shared" si="3"/>
        <v>384000</v>
      </c>
      <c r="F50" s="126">
        <f t="shared" si="4"/>
        <v>1.7258602205562493E-3</v>
      </c>
      <c r="G50" s="127">
        <f t="shared" si="5"/>
        <v>0.96965170690965685</v>
      </c>
      <c r="H50" s="130" t="s">
        <v>336</v>
      </c>
    </row>
    <row r="51" spans="1:8" x14ac:dyDescent="0.2">
      <c r="A51" s="77">
        <v>1048</v>
      </c>
      <c r="B51" s="111" t="s">
        <v>37</v>
      </c>
      <c r="C51" s="77">
        <v>14.9</v>
      </c>
      <c r="D51" s="122">
        <v>25603</v>
      </c>
      <c r="E51" s="122">
        <f t="shared" si="3"/>
        <v>381484.7</v>
      </c>
      <c r="F51" s="126">
        <f t="shared" si="4"/>
        <v>1.7145553866688402E-3</v>
      </c>
      <c r="G51" s="127">
        <f t="shared" si="5"/>
        <v>0.97136626229632572</v>
      </c>
      <c r="H51" s="129" t="s">
        <v>337</v>
      </c>
    </row>
    <row r="52" spans="1:8" x14ac:dyDescent="0.2">
      <c r="A52" s="77">
        <v>1105</v>
      </c>
      <c r="B52" s="111" t="s">
        <v>87</v>
      </c>
      <c r="C52" s="77">
        <v>8459.2999999999993</v>
      </c>
      <c r="D52" s="122">
        <v>40</v>
      </c>
      <c r="E52" s="122">
        <f t="shared" si="3"/>
        <v>338372</v>
      </c>
      <c r="F52" s="126">
        <f t="shared" si="4"/>
        <v>1.5207884753907792E-3</v>
      </c>
      <c r="G52" s="127">
        <f t="shared" si="5"/>
        <v>0.97288705077171655</v>
      </c>
      <c r="H52" s="129" t="s">
        <v>337</v>
      </c>
    </row>
    <row r="53" spans="1:8" x14ac:dyDescent="0.2">
      <c r="A53" s="77">
        <v>1104</v>
      </c>
      <c r="B53" s="111" t="s">
        <v>86</v>
      </c>
      <c r="C53" s="77">
        <v>1798.2</v>
      </c>
      <c r="D53" s="122">
        <v>160</v>
      </c>
      <c r="E53" s="122">
        <f t="shared" si="3"/>
        <v>287712</v>
      </c>
      <c r="F53" s="126">
        <f t="shared" si="4"/>
        <v>1.2931007702517699E-3</v>
      </c>
      <c r="G53" s="127">
        <f t="shared" si="5"/>
        <v>0.97418015154196835</v>
      </c>
      <c r="H53" s="129" t="s">
        <v>337</v>
      </c>
    </row>
    <row r="54" spans="1:8" x14ac:dyDescent="0.2">
      <c r="A54" s="77">
        <v>1077</v>
      </c>
      <c r="B54" s="111" t="s">
        <v>66</v>
      </c>
      <c r="C54" s="77">
        <v>635</v>
      </c>
      <c r="D54" s="122">
        <v>400</v>
      </c>
      <c r="E54" s="122">
        <f t="shared" si="3"/>
        <v>254000</v>
      </c>
      <c r="F54" s="126">
        <f t="shared" si="4"/>
        <v>1.1415846250554358E-3</v>
      </c>
      <c r="G54" s="127">
        <f t="shared" si="5"/>
        <v>0.97532173616702378</v>
      </c>
      <c r="H54" s="129" t="s">
        <v>337</v>
      </c>
    </row>
    <row r="55" spans="1:8" x14ac:dyDescent="0.2">
      <c r="A55" s="77">
        <v>1099</v>
      </c>
      <c r="B55" s="111" t="s">
        <v>84</v>
      </c>
      <c r="C55" s="77">
        <v>2720</v>
      </c>
      <c r="D55" s="122">
        <v>90</v>
      </c>
      <c r="E55" s="122">
        <f t="shared" si="3"/>
        <v>244800</v>
      </c>
      <c r="F55" s="126">
        <f t="shared" si="4"/>
        <v>1.1002358906046089E-3</v>
      </c>
      <c r="G55" s="127">
        <f t="shared" si="5"/>
        <v>0.97642197205762837</v>
      </c>
      <c r="H55" s="129" t="s">
        <v>337</v>
      </c>
    </row>
    <row r="56" spans="1:8" x14ac:dyDescent="0.2">
      <c r="A56" s="77">
        <v>1043</v>
      </c>
      <c r="B56" s="111" t="s">
        <v>35</v>
      </c>
      <c r="C56" s="77">
        <v>25</v>
      </c>
      <c r="D56" s="122">
        <v>9626</v>
      </c>
      <c r="E56" s="122">
        <f t="shared" si="3"/>
        <v>240650</v>
      </c>
      <c r="F56" s="126">
        <f t="shared" si="4"/>
        <v>1.08158401582516E-3</v>
      </c>
      <c r="G56" s="127">
        <f t="shared" si="5"/>
        <v>0.97750355607345352</v>
      </c>
      <c r="H56" s="129" t="s">
        <v>337</v>
      </c>
    </row>
    <row r="57" spans="1:8" x14ac:dyDescent="0.2">
      <c r="A57" s="77">
        <v>1050</v>
      </c>
      <c r="B57" s="111" t="s">
        <v>38</v>
      </c>
      <c r="C57" s="77">
        <v>8.1999999999999993</v>
      </c>
      <c r="D57" s="122">
        <v>25603</v>
      </c>
      <c r="E57" s="122">
        <f t="shared" si="3"/>
        <v>209944.59999999998</v>
      </c>
      <c r="F57" s="126">
        <f t="shared" si="4"/>
        <v>9.4358081682446231E-4</v>
      </c>
      <c r="G57" s="127">
        <f t="shared" si="5"/>
        <v>0.97844713689027796</v>
      </c>
      <c r="H57" s="129" t="s">
        <v>337</v>
      </c>
    </row>
    <row r="58" spans="1:8" x14ac:dyDescent="0.2">
      <c r="A58" s="77">
        <v>1166</v>
      </c>
      <c r="B58" s="111" t="s">
        <v>262</v>
      </c>
      <c r="C58" s="77">
        <v>434.44444444444446</v>
      </c>
      <c r="D58" s="122">
        <v>480</v>
      </c>
      <c r="E58" s="122">
        <f t="shared" si="3"/>
        <v>208533.33333333334</v>
      </c>
      <c r="F58" s="126">
        <f t="shared" si="4"/>
        <v>9.3723798088540767E-4</v>
      </c>
      <c r="G58" s="127">
        <f t="shared" si="5"/>
        <v>0.97938437487116337</v>
      </c>
      <c r="H58" s="129" t="s">
        <v>337</v>
      </c>
    </row>
    <row r="59" spans="1:8" x14ac:dyDescent="0.2">
      <c r="A59" s="77">
        <v>1127</v>
      </c>
      <c r="B59" s="111" t="s">
        <v>105</v>
      </c>
      <c r="C59" s="77">
        <v>219.5</v>
      </c>
      <c r="D59" s="122">
        <v>920</v>
      </c>
      <c r="E59" s="122">
        <f t="shared" si="3"/>
        <v>201940</v>
      </c>
      <c r="F59" s="126">
        <f t="shared" si="4"/>
        <v>9.0760472119564845E-4</v>
      </c>
      <c r="G59" s="127">
        <f t="shared" si="5"/>
        <v>0.98029197959235903</v>
      </c>
      <c r="H59" s="129" t="s">
        <v>337</v>
      </c>
    </row>
    <row r="60" spans="1:8" x14ac:dyDescent="0.2">
      <c r="A60" s="77">
        <v>1003</v>
      </c>
      <c r="B60" s="111" t="s">
        <v>20</v>
      </c>
      <c r="C60" s="77">
        <v>18</v>
      </c>
      <c r="D60" s="122">
        <v>9831</v>
      </c>
      <c r="E60" s="122">
        <f t="shared" si="3"/>
        <v>176958</v>
      </c>
      <c r="F60" s="126">
        <f t="shared" si="4"/>
        <v>7.953249294510229E-4</v>
      </c>
      <c r="G60" s="127">
        <f t="shared" si="5"/>
        <v>0.98108730452181003</v>
      </c>
      <c r="H60" s="129" t="s">
        <v>337</v>
      </c>
    </row>
    <row r="61" spans="1:8" x14ac:dyDescent="0.2">
      <c r="A61" s="77">
        <v>1056</v>
      </c>
      <c r="B61" s="111" t="s">
        <v>41</v>
      </c>
      <c r="C61" s="77">
        <v>17.7</v>
      </c>
      <c r="D61" s="122">
        <v>9626</v>
      </c>
      <c r="E61" s="122">
        <f t="shared" si="3"/>
        <v>170380.19999999998</v>
      </c>
      <c r="F61" s="126">
        <f t="shared" si="4"/>
        <v>7.6576148320421319E-4</v>
      </c>
      <c r="G61" s="127">
        <f t="shared" si="5"/>
        <v>0.98185306600501421</v>
      </c>
      <c r="H61" s="129" t="s">
        <v>337</v>
      </c>
    </row>
    <row r="62" spans="1:8" x14ac:dyDescent="0.2">
      <c r="A62" s="77">
        <v>1133</v>
      </c>
      <c r="B62" s="111" t="s">
        <v>110</v>
      </c>
      <c r="C62" s="77">
        <v>203.8</v>
      </c>
      <c r="D62" s="122">
        <v>820</v>
      </c>
      <c r="E62" s="122">
        <f t="shared" si="3"/>
        <v>167116</v>
      </c>
      <c r="F62" s="126">
        <f t="shared" si="4"/>
        <v>7.5109077244395357E-4</v>
      </c>
      <c r="G62" s="127">
        <f t="shared" si="5"/>
        <v>0.98260415677745816</v>
      </c>
      <c r="H62" s="129" t="s">
        <v>337</v>
      </c>
    </row>
    <row r="63" spans="1:8" x14ac:dyDescent="0.2">
      <c r="A63" s="77">
        <v>1173</v>
      </c>
      <c r="B63" s="111" t="s">
        <v>140</v>
      </c>
      <c r="C63" s="77">
        <v>500</v>
      </c>
      <c r="D63" s="122">
        <v>330</v>
      </c>
      <c r="E63" s="122">
        <f t="shared" si="3"/>
        <v>165000</v>
      </c>
      <c r="F63" s="126">
        <f t="shared" si="4"/>
        <v>7.4158056352026337E-4</v>
      </c>
      <c r="G63" s="127">
        <f t="shared" si="5"/>
        <v>0.98334573734097841</v>
      </c>
      <c r="H63" s="129" t="s">
        <v>337</v>
      </c>
    </row>
    <row r="64" spans="1:8" x14ac:dyDescent="0.2">
      <c r="A64" s="77">
        <v>1154</v>
      </c>
      <c r="B64" s="111" t="s">
        <v>130</v>
      </c>
      <c r="C64" s="77">
        <v>36.5</v>
      </c>
      <c r="D64" s="122">
        <v>4500</v>
      </c>
      <c r="E64" s="122">
        <f t="shared" si="3"/>
        <v>164250</v>
      </c>
      <c r="F64" s="126">
        <f t="shared" si="4"/>
        <v>7.3820974277698953E-4</v>
      </c>
      <c r="G64" s="127">
        <f t="shared" si="5"/>
        <v>0.98408394708375535</v>
      </c>
      <c r="H64" s="129" t="s">
        <v>337</v>
      </c>
    </row>
    <row r="65" spans="1:8" x14ac:dyDescent="0.2">
      <c r="A65" s="77">
        <v>1098</v>
      </c>
      <c r="B65" s="111" t="s">
        <v>83</v>
      </c>
      <c r="C65" s="77">
        <v>252.4</v>
      </c>
      <c r="D65" s="122">
        <v>650</v>
      </c>
      <c r="E65" s="122">
        <f t="shared" si="3"/>
        <v>164060</v>
      </c>
      <c r="F65" s="126">
        <f t="shared" si="4"/>
        <v>7.3735580152202679E-4</v>
      </c>
      <c r="G65" s="127">
        <f t="shared" si="5"/>
        <v>0.98482130288527736</v>
      </c>
      <c r="H65" s="129" t="s">
        <v>337</v>
      </c>
    </row>
    <row r="66" spans="1:8" x14ac:dyDescent="0.2">
      <c r="A66" s="77">
        <v>1071</v>
      </c>
      <c r="B66" s="111" t="s">
        <v>60</v>
      </c>
      <c r="C66" s="77">
        <v>24.5</v>
      </c>
      <c r="D66" s="122">
        <v>6567</v>
      </c>
      <c r="E66" s="122">
        <f t="shared" si="3"/>
        <v>160891.5</v>
      </c>
      <c r="F66" s="126">
        <f t="shared" si="4"/>
        <v>7.2311520748860885E-4</v>
      </c>
      <c r="G66" s="127">
        <f t="shared" si="5"/>
        <v>0.98554441809276594</v>
      </c>
      <c r="H66" s="129" t="s">
        <v>337</v>
      </c>
    </row>
    <row r="67" spans="1:8" x14ac:dyDescent="0.2">
      <c r="A67" s="77">
        <v>1031</v>
      </c>
      <c r="B67" s="111" t="s">
        <v>30</v>
      </c>
      <c r="C67" s="77">
        <v>9.5</v>
      </c>
      <c r="D67" s="122">
        <v>16500</v>
      </c>
      <c r="E67" s="122">
        <f t="shared" ref="E67:E98" si="6">+D67*C67</f>
        <v>156750</v>
      </c>
      <c r="F67" s="126">
        <f t="shared" ref="F67:F98" si="7">+E67/$E$182</f>
        <v>7.0450153534425022E-4</v>
      </c>
      <c r="G67" s="127">
        <f t="shared" si="5"/>
        <v>0.98624891962811023</v>
      </c>
      <c r="H67" s="129" t="s">
        <v>337</v>
      </c>
    </row>
    <row r="68" spans="1:8" x14ac:dyDescent="0.2">
      <c r="A68" s="77">
        <v>1136</v>
      </c>
      <c r="B68" s="111" t="s">
        <v>112</v>
      </c>
      <c r="C68" s="77">
        <v>246.9</v>
      </c>
      <c r="D68" s="122">
        <v>600</v>
      </c>
      <c r="E68" s="122">
        <f t="shared" si="6"/>
        <v>148140</v>
      </c>
      <c r="F68" s="126">
        <f t="shared" si="7"/>
        <v>6.658045132114656E-4</v>
      </c>
      <c r="G68" s="127">
        <f t="shared" ref="G68:G99" si="8">+G67+F68</f>
        <v>0.98691472414132175</v>
      </c>
      <c r="H68" s="129" t="s">
        <v>337</v>
      </c>
    </row>
    <row r="69" spans="1:8" x14ac:dyDescent="0.2">
      <c r="A69" s="77">
        <v>1137</v>
      </c>
      <c r="B69" s="111" t="s">
        <v>113</v>
      </c>
      <c r="C69" s="77">
        <v>219.3</v>
      </c>
      <c r="D69" s="122">
        <v>664</v>
      </c>
      <c r="E69" s="122">
        <f t="shared" si="6"/>
        <v>145615.20000000001</v>
      </c>
      <c r="F69" s="126">
        <f t="shared" si="7"/>
        <v>6.544569822613083E-4</v>
      </c>
      <c r="G69" s="127">
        <f t="shared" si="8"/>
        <v>0.98756918112358305</v>
      </c>
      <c r="H69" s="129" t="s">
        <v>337</v>
      </c>
    </row>
    <row r="70" spans="1:8" x14ac:dyDescent="0.2">
      <c r="A70" s="77">
        <v>1094</v>
      </c>
      <c r="B70" s="111" t="s">
        <v>75</v>
      </c>
      <c r="C70" s="77">
        <v>1031.25</v>
      </c>
      <c r="D70" s="122">
        <v>140</v>
      </c>
      <c r="E70" s="122">
        <f t="shared" si="6"/>
        <v>144375</v>
      </c>
      <c r="F70" s="126">
        <f t="shared" si="7"/>
        <v>6.488829930802305E-4</v>
      </c>
      <c r="G70" s="127">
        <f t="shared" si="8"/>
        <v>0.98821806411666324</v>
      </c>
      <c r="H70" s="129" t="s">
        <v>337</v>
      </c>
    </row>
    <row r="71" spans="1:8" x14ac:dyDescent="0.2">
      <c r="A71" s="77">
        <v>1072</v>
      </c>
      <c r="B71" s="111" t="s">
        <v>61</v>
      </c>
      <c r="C71" s="77">
        <v>8</v>
      </c>
      <c r="D71" s="122">
        <v>16980</v>
      </c>
      <c r="E71" s="122">
        <f t="shared" si="6"/>
        <v>135840</v>
      </c>
      <c r="F71" s="126">
        <f t="shared" si="7"/>
        <v>6.1052305302177325E-4</v>
      </c>
      <c r="G71" s="127">
        <f t="shared" si="8"/>
        <v>0.98882858716968502</v>
      </c>
      <c r="H71" s="129" t="s">
        <v>337</v>
      </c>
    </row>
    <row r="72" spans="1:8" x14ac:dyDescent="0.2">
      <c r="A72" s="77">
        <v>1011</v>
      </c>
      <c r="B72" s="110" t="s">
        <v>18</v>
      </c>
      <c r="C72" s="77">
        <v>12.6</v>
      </c>
      <c r="D72" s="122">
        <v>10678</v>
      </c>
      <c r="E72" s="122">
        <f t="shared" si="6"/>
        <v>134542.79999999999</v>
      </c>
      <c r="F72" s="126">
        <f t="shared" si="7"/>
        <v>6.0469288146420663E-4</v>
      </c>
      <c r="G72" s="127">
        <f t="shared" si="8"/>
        <v>0.98943328005114928</v>
      </c>
      <c r="H72" s="129" t="s">
        <v>337</v>
      </c>
    </row>
    <row r="73" spans="1:8" x14ac:dyDescent="0.2">
      <c r="A73" s="77">
        <v>1063</v>
      </c>
      <c r="B73" s="111" t="s">
        <v>44</v>
      </c>
      <c r="C73" s="77">
        <v>6940</v>
      </c>
      <c r="D73" s="122">
        <v>18</v>
      </c>
      <c r="E73" s="122">
        <f t="shared" si="6"/>
        <v>124920</v>
      </c>
      <c r="F73" s="126">
        <f t="shared" si="7"/>
        <v>5.6144390299970486E-4</v>
      </c>
      <c r="G73" s="127">
        <f t="shared" si="8"/>
        <v>0.989994723954149</v>
      </c>
      <c r="H73" s="129" t="s">
        <v>337</v>
      </c>
    </row>
    <row r="74" spans="1:8" x14ac:dyDescent="0.2">
      <c r="A74" s="77">
        <v>1061</v>
      </c>
      <c r="B74" s="111" t="s">
        <v>325</v>
      </c>
      <c r="C74" s="77">
        <v>12.2</v>
      </c>
      <c r="D74" s="122">
        <v>9626</v>
      </c>
      <c r="E74" s="122">
        <f t="shared" si="6"/>
        <v>117437.2</v>
      </c>
      <c r="F74" s="126">
        <f t="shared" si="7"/>
        <v>5.2781299972267802E-4</v>
      </c>
      <c r="G74" s="127">
        <f t="shared" si="8"/>
        <v>0.99052253695387171</v>
      </c>
      <c r="H74" s="129" t="s">
        <v>337</v>
      </c>
    </row>
    <row r="75" spans="1:8" x14ac:dyDescent="0.2">
      <c r="A75" s="77">
        <v>1024</v>
      </c>
      <c r="B75" s="111" t="s">
        <v>25</v>
      </c>
      <c r="C75" s="77">
        <v>5.8</v>
      </c>
      <c r="D75" s="122">
        <v>19828</v>
      </c>
      <c r="E75" s="122">
        <f t="shared" si="6"/>
        <v>115002.4</v>
      </c>
      <c r="F75" s="126">
        <f t="shared" si="7"/>
        <v>5.1686996726171353E-4</v>
      </c>
      <c r="G75" s="127">
        <f t="shared" si="8"/>
        <v>0.99103940692113346</v>
      </c>
      <c r="H75" s="129" t="s">
        <v>337</v>
      </c>
    </row>
    <row r="76" spans="1:8" x14ac:dyDescent="0.2">
      <c r="A76" s="77">
        <v>1175</v>
      </c>
      <c r="B76" s="111" t="s">
        <v>139</v>
      </c>
      <c r="C76" s="77">
        <v>3000</v>
      </c>
      <c r="D76" s="122">
        <v>38</v>
      </c>
      <c r="E76" s="122">
        <f t="shared" si="6"/>
        <v>114000</v>
      </c>
      <c r="F76" s="126">
        <f t="shared" si="7"/>
        <v>5.1236475297763658E-4</v>
      </c>
      <c r="G76" s="127">
        <f t="shared" si="8"/>
        <v>0.99155177167411113</v>
      </c>
      <c r="H76" s="129" t="s">
        <v>337</v>
      </c>
    </row>
    <row r="77" spans="1:8" x14ac:dyDescent="0.2">
      <c r="A77" s="77">
        <v>1035</v>
      </c>
      <c r="B77" s="111" t="s">
        <v>32</v>
      </c>
      <c r="C77" s="77">
        <v>5.5</v>
      </c>
      <c r="D77" s="122">
        <v>19630</v>
      </c>
      <c r="E77" s="122">
        <f t="shared" si="6"/>
        <v>107965</v>
      </c>
      <c r="F77" s="126">
        <f t="shared" si="7"/>
        <v>4.8524088206342567E-4</v>
      </c>
      <c r="G77" s="127">
        <f t="shared" si="8"/>
        <v>0.9920370125561746</v>
      </c>
      <c r="H77" s="129" t="s">
        <v>337</v>
      </c>
    </row>
    <row r="78" spans="1:8" x14ac:dyDescent="0.2">
      <c r="A78" s="77">
        <v>1062</v>
      </c>
      <c r="B78" s="111" t="s">
        <v>50</v>
      </c>
      <c r="C78" s="77">
        <v>5500</v>
      </c>
      <c r="D78" s="122">
        <v>18</v>
      </c>
      <c r="E78" s="122">
        <f t="shared" si="6"/>
        <v>99000</v>
      </c>
      <c r="F78" s="126">
        <f t="shared" si="7"/>
        <v>4.4494833811215803E-4</v>
      </c>
      <c r="G78" s="127">
        <f t="shared" si="8"/>
        <v>0.99248196089428675</v>
      </c>
      <c r="H78" s="129" t="s">
        <v>337</v>
      </c>
    </row>
    <row r="79" spans="1:8" x14ac:dyDescent="0.2">
      <c r="A79" s="77">
        <v>1131</v>
      </c>
      <c r="B79" s="110" t="s">
        <v>108</v>
      </c>
      <c r="C79" s="77">
        <v>11.666666666666666</v>
      </c>
      <c r="D79" s="122">
        <v>8400</v>
      </c>
      <c r="E79" s="122">
        <f t="shared" si="6"/>
        <v>98000</v>
      </c>
      <c r="F79" s="126">
        <f t="shared" si="7"/>
        <v>4.4045391045445948E-4</v>
      </c>
      <c r="G79" s="127">
        <f t="shared" si="8"/>
        <v>0.99292241480474119</v>
      </c>
      <c r="H79" s="129" t="s">
        <v>337</v>
      </c>
    </row>
    <row r="80" spans="1:8" x14ac:dyDescent="0.2">
      <c r="A80" s="77">
        <v>1052</v>
      </c>
      <c r="B80" s="111" t="s">
        <v>49</v>
      </c>
      <c r="C80" s="77">
        <v>9.6</v>
      </c>
      <c r="D80" s="122">
        <v>9626</v>
      </c>
      <c r="E80" s="122">
        <f t="shared" si="6"/>
        <v>92409.599999999991</v>
      </c>
      <c r="F80" s="126">
        <f t="shared" si="7"/>
        <v>4.1532826207686137E-4</v>
      </c>
      <c r="G80" s="127">
        <f t="shared" si="8"/>
        <v>0.9933377430668181</v>
      </c>
      <c r="H80" s="129" t="s">
        <v>337</v>
      </c>
    </row>
    <row r="81" spans="1:8" x14ac:dyDescent="0.2">
      <c r="A81" s="77">
        <v>1026</v>
      </c>
      <c r="B81" s="111" t="s">
        <v>27</v>
      </c>
      <c r="C81" s="77">
        <v>117</v>
      </c>
      <c r="D81" s="122">
        <v>700</v>
      </c>
      <c r="E81" s="122">
        <f t="shared" si="6"/>
        <v>81900</v>
      </c>
      <c r="F81" s="126">
        <f t="shared" si="7"/>
        <v>3.6809362516551257E-4</v>
      </c>
      <c r="G81" s="127">
        <f t="shared" si="8"/>
        <v>0.99370583669198365</v>
      </c>
      <c r="H81" s="129" t="s">
        <v>337</v>
      </c>
    </row>
    <row r="82" spans="1:8" x14ac:dyDescent="0.2">
      <c r="A82" s="77">
        <v>1066</v>
      </c>
      <c r="B82" s="111" t="s">
        <v>46</v>
      </c>
      <c r="C82" s="77">
        <v>16.7</v>
      </c>
      <c r="D82" s="122">
        <v>4500</v>
      </c>
      <c r="E82" s="122">
        <f t="shared" si="6"/>
        <v>75150</v>
      </c>
      <c r="F82" s="126">
        <f t="shared" si="7"/>
        <v>3.3775623847604727E-4</v>
      </c>
      <c r="G82" s="127">
        <f t="shared" si="8"/>
        <v>0.99404359293045974</v>
      </c>
      <c r="H82" s="129" t="s">
        <v>337</v>
      </c>
    </row>
    <row r="83" spans="1:8" x14ac:dyDescent="0.2">
      <c r="A83" s="77">
        <v>1078</v>
      </c>
      <c r="B83" s="111" t="s">
        <v>67</v>
      </c>
      <c r="C83" s="77">
        <v>818.4</v>
      </c>
      <c r="D83" s="122">
        <v>89</v>
      </c>
      <c r="E83" s="122">
        <f t="shared" si="6"/>
        <v>72837.599999999991</v>
      </c>
      <c r="F83" s="126">
        <f t="shared" si="7"/>
        <v>3.2736332396038505E-4</v>
      </c>
      <c r="G83" s="127">
        <f t="shared" si="8"/>
        <v>0.99437095625442018</v>
      </c>
      <c r="H83" s="129" t="s">
        <v>337</v>
      </c>
    </row>
    <row r="84" spans="1:8" x14ac:dyDescent="0.2">
      <c r="A84" s="77">
        <v>1119</v>
      </c>
      <c r="B84" s="111" t="s">
        <v>96</v>
      </c>
      <c r="C84" s="77">
        <v>91.2</v>
      </c>
      <c r="D84" s="122">
        <v>715</v>
      </c>
      <c r="E84" s="122">
        <f t="shared" si="6"/>
        <v>65208</v>
      </c>
      <c r="F84" s="126">
        <f t="shared" si="7"/>
        <v>2.9307263870320812E-4</v>
      </c>
      <c r="G84" s="127">
        <f t="shared" si="8"/>
        <v>0.99466402889312344</v>
      </c>
      <c r="H84" s="129" t="s">
        <v>337</v>
      </c>
    </row>
    <row r="85" spans="1:8" x14ac:dyDescent="0.2">
      <c r="A85" s="77">
        <v>1169</v>
      </c>
      <c r="B85" s="111" t="s">
        <v>136</v>
      </c>
      <c r="C85" s="77">
        <v>125.6</v>
      </c>
      <c r="D85" s="122">
        <v>480</v>
      </c>
      <c r="E85" s="122">
        <f t="shared" si="6"/>
        <v>60288</v>
      </c>
      <c r="F85" s="126">
        <f t="shared" si="7"/>
        <v>2.7096005462733114E-4</v>
      </c>
      <c r="G85" s="127">
        <f t="shared" si="8"/>
        <v>0.99493498894775079</v>
      </c>
      <c r="H85" s="129" t="s">
        <v>337</v>
      </c>
    </row>
    <row r="86" spans="1:8" x14ac:dyDescent="0.2">
      <c r="A86" s="77">
        <v>1017</v>
      </c>
      <c r="B86" s="111" t="s">
        <v>327</v>
      </c>
      <c r="C86" s="77">
        <v>5.8</v>
      </c>
      <c r="D86" s="122">
        <v>10344</v>
      </c>
      <c r="E86" s="122">
        <f t="shared" si="6"/>
        <v>59995.199999999997</v>
      </c>
      <c r="F86" s="126">
        <f t="shared" si="7"/>
        <v>2.6964408620915698E-4</v>
      </c>
      <c r="G86" s="127">
        <f t="shared" si="8"/>
        <v>0.9952046330339599</v>
      </c>
      <c r="H86" s="129" t="s">
        <v>337</v>
      </c>
    </row>
    <row r="87" spans="1:8" x14ac:dyDescent="0.2">
      <c r="A87" s="77">
        <v>1176</v>
      </c>
      <c r="B87" s="111" t="s">
        <v>147</v>
      </c>
      <c r="C87" s="77">
        <v>2700</v>
      </c>
      <c r="D87" s="122">
        <v>22</v>
      </c>
      <c r="E87" s="122">
        <f t="shared" si="6"/>
        <v>59400</v>
      </c>
      <c r="F87" s="126">
        <f t="shared" si="7"/>
        <v>2.6696900286729482E-4</v>
      </c>
      <c r="G87" s="127">
        <f t="shared" si="8"/>
        <v>0.99547160203682716</v>
      </c>
      <c r="H87" s="129" t="s">
        <v>337</v>
      </c>
    </row>
    <row r="88" spans="1:8" x14ac:dyDescent="0.2">
      <c r="A88" s="77">
        <v>1013</v>
      </c>
      <c r="B88" s="111" t="s">
        <v>21</v>
      </c>
      <c r="C88" s="77">
        <v>2.4</v>
      </c>
      <c r="D88" s="122">
        <v>23240</v>
      </c>
      <c r="E88" s="122">
        <f t="shared" si="6"/>
        <v>55776</v>
      </c>
      <c r="F88" s="126">
        <f t="shared" si="7"/>
        <v>2.5068119703579523E-4</v>
      </c>
      <c r="G88" s="127">
        <f t="shared" si="8"/>
        <v>0.99572228323386291</v>
      </c>
      <c r="H88" s="129" t="s">
        <v>337</v>
      </c>
    </row>
    <row r="89" spans="1:8" x14ac:dyDescent="0.2">
      <c r="A89" s="77">
        <v>1002</v>
      </c>
      <c r="B89" s="111" t="s">
        <v>238</v>
      </c>
      <c r="C89" s="77">
        <v>5</v>
      </c>
      <c r="D89" s="122">
        <v>10658</v>
      </c>
      <c r="E89" s="122">
        <f t="shared" si="6"/>
        <v>53290</v>
      </c>
      <c r="F89" s="126">
        <f t="shared" si="7"/>
        <v>2.395080498787566E-4</v>
      </c>
      <c r="G89" s="127">
        <f t="shared" si="8"/>
        <v>0.99596179128374163</v>
      </c>
      <c r="H89" s="129" t="s">
        <v>337</v>
      </c>
    </row>
    <row r="90" spans="1:8" x14ac:dyDescent="0.2">
      <c r="A90" s="77">
        <v>1042</v>
      </c>
      <c r="B90" s="111" t="s">
        <v>53</v>
      </c>
      <c r="C90" s="77">
        <v>2</v>
      </c>
      <c r="D90" s="122">
        <v>25603</v>
      </c>
      <c r="E90" s="122">
        <f t="shared" si="6"/>
        <v>51206</v>
      </c>
      <c r="F90" s="126">
        <f t="shared" si="7"/>
        <v>2.3014166264011279E-4</v>
      </c>
      <c r="G90" s="127">
        <f t="shared" si="8"/>
        <v>0.99619193294638175</v>
      </c>
      <c r="H90" s="129" t="s">
        <v>337</v>
      </c>
    </row>
    <row r="91" spans="1:8" x14ac:dyDescent="0.2">
      <c r="A91" s="77">
        <v>1146</v>
      </c>
      <c r="B91" s="111" t="s">
        <v>125</v>
      </c>
      <c r="C91" s="77">
        <v>17.899999999999999</v>
      </c>
      <c r="D91" s="122">
        <v>2700</v>
      </c>
      <c r="E91" s="122">
        <f t="shared" si="6"/>
        <v>48329.999999999993</v>
      </c>
      <c r="F91" s="126">
        <f t="shared" si="7"/>
        <v>2.1721568869657168E-4</v>
      </c>
      <c r="G91" s="127">
        <f t="shared" si="8"/>
        <v>0.99640914863507835</v>
      </c>
      <c r="H91" s="129" t="s">
        <v>337</v>
      </c>
    </row>
    <row r="92" spans="1:8" x14ac:dyDescent="0.2">
      <c r="A92" s="77">
        <v>1172</v>
      </c>
      <c r="B92" s="111" t="s">
        <v>138</v>
      </c>
      <c r="C92" s="77">
        <v>100</v>
      </c>
      <c r="D92" s="122">
        <v>480</v>
      </c>
      <c r="E92" s="122">
        <f t="shared" si="6"/>
        <v>48000</v>
      </c>
      <c r="F92" s="126">
        <f t="shared" si="7"/>
        <v>2.1573252756953117E-4</v>
      </c>
      <c r="G92" s="127">
        <f t="shared" si="8"/>
        <v>0.99662488116264791</v>
      </c>
      <c r="H92" s="129" t="s">
        <v>337</v>
      </c>
    </row>
    <row r="93" spans="1:8" x14ac:dyDescent="0.2">
      <c r="A93" s="77">
        <v>1157</v>
      </c>
      <c r="B93" s="111" t="s">
        <v>149</v>
      </c>
      <c r="C93" s="77">
        <v>395</v>
      </c>
      <c r="D93" s="122">
        <v>120</v>
      </c>
      <c r="E93" s="122">
        <f t="shared" si="6"/>
        <v>47400</v>
      </c>
      <c r="F93" s="126">
        <f t="shared" si="7"/>
        <v>2.1303587097491205E-4</v>
      </c>
      <c r="G93" s="127">
        <f t="shared" si="8"/>
        <v>0.99683791703362279</v>
      </c>
      <c r="H93" s="129" t="s">
        <v>337</v>
      </c>
    </row>
    <row r="94" spans="1:8" x14ac:dyDescent="0.2">
      <c r="A94" s="77">
        <v>1022</v>
      </c>
      <c r="B94" s="114" t="s">
        <v>23</v>
      </c>
      <c r="C94" s="77">
        <v>6.7</v>
      </c>
      <c r="D94" s="124">
        <v>6181.82</v>
      </c>
      <c r="E94" s="123">
        <f t="shared" si="6"/>
        <v>41418.193999999996</v>
      </c>
      <c r="F94" s="126">
        <f t="shared" si="7"/>
        <v>1.8615107664552479E-4</v>
      </c>
      <c r="G94" s="127">
        <f t="shared" si="8"/>
        <v>0.99702406811026834</v>
      </c>
      <c r="H94" s="129" t="s">
        <v>337</v>
      </c>
    </row>
    <row r="95" spans="1:8" x14ac:dyDescent="0.2">
      <c r="A95" s="77">
        <v>1174</v>
      </c>
      <c r="B95" s="111" t="s">
        <v>141</v>
      </c>
      <c r="C95" s="77">
        <v>111.11111111111111</v>
      </c>
      <c r="D95" s="122">
        <v>360</v>
      </c>
      <c r="E95" s="122">
        <f t="shared" si="6"/>
        <v>40000</v>
      </c>
      <c r="F95" s="126">
        <f t="shared" si="7"/>
        <v>1.7977710630794264E-4</v>
      </c>
      <c r="G95" s="127">
        <f t="shared" si="8"/>
        <v>0.99720384521657623</v>
      </c>
      <c r="H95" s="129" t="s">
        <v>337</v>
      </c>
    </row>
    <row r="96" spans="1:8" x14ac:dyDescent="0.2">
      <c r="A96" s="77">
        <v>1081</v>
      </c>
      <c r="B96" s="111" t="s">
        <v>68</v>
      </c>
      <c r="C96" s="77">
        <v>440</v>
      </c>
      <c r="D96" s="122">
        <v>85</v>
      </c>
      <c r="E96" s="122">
        <f t="shared" si="6"/>
        <v>37400</v>
      </c>
      <c r="F96" s="126">
        <f t="shared" si="7"/>
        <v>1.6809159439792637E-4</v>
      </c>
      <c r="G96" s="127">
        <f t="shared" si="8"/>
        <v>0.99737193681097414</v>
      </c>
      <c r="H96" s="129" t="s">
        <v>337</v>
      </c>
    </row>
    <row r="97" spans="1:8" x14ac:dyDescent="0.2">
      <c r="A97" s="77">
        <v>1028</v>
      </c>
      <c r="B97" s="111" t="s">
        <v>240</v>
      </c>
      <c r="C97" s="77">
        <v>85</v>
      </c>
      <c r="D97" s="122">
        <v>420</v>
      </c>
      <c r="E97" s="122">
        <f t="shared" si="6"/>
        <v>35700</v>
      </c>
      <c r="F97" s="126">
        <f t="shared" si="7"/>
        <v>1.6045106737983881E-4</v>
      </c>
      <c r="G97" s="127">
        <f t="shared" si="8"/>
        <v>0.99753238787835397</v>
      </c>
      <c r="H97" s="129" t="s">
        <v>337</v>
      </c>
    </row>
    <row r="98" spans="1:8" x14ac:dyDescent="0.2">
      <c r="A98" s="77">
        <v>1065</v>
      </c>
      <c r="B98" s="110" t="s">
        <v>45</v>
      </c>
      <c r="C98" s="77">
        <v>0.2</v>
      </c>
      <c r="D98" s="122">
        <v>173192</v>
      </c>
      <c r="E98" s="122">
        <f t="shared" si="6"/>
        <v>34638.400000000001</v>
      </c>
      <c r="F98" s="126">
        <f t="shared" si="7"/>
        <v>1.5567978297842603E-4</v>
      </c>
      <c r="G98" s="127">
        <f t="shared" si="8"/>
        <v>0.99768806766133245</v>
      </c>
      <c r="H98" s="129" t="s">
        <v>337</v>
      </c>
    </row>
    <row r="99" spans="1:8" x14ac:dyDescent="0.2">
      <c r="A99" s="77">
        <v>1001</v>
      </c>
      <c r="B99" s="111" t="s">
        <v>9</v>
      </c>
      <c r="C99" s="77">
        <v>3</v>
      </c>
      <c r="D99" s="122">
        <v>11378</v>
      </c>
      <c r="E99" s="122">
        <f t="shared" ref="E99:E130" si="9">+D99*C99</f>
        <v>34134</v>
      </c>
      <c r="F99" s="126">
        <f t="shared" ref="F99:F130" si="10">+E99/$E$182</f>
        <v>1.5341279366788287E-4</v>
      </c>
      <c r="G99" s="127">
        <f t="shared" si="8"/>
        <v>0.99784148045500032</v>
      </c>
      <c r="H99" s="129" t="s">
        <v>337</v>
      </c>
    </row>
    <row r="100" spans="1:8" x14ac:dyDescent="0.2">
      <c r="A100" s="77">
        <v>1067</v>
      </c>
      <c r="B100" s="111" t="s">
        <v>47</v>
      </c>
      <c r="C100" s="77">
        <v>210</v>
      </c>
      <c r="D100" s="122">
        <v>160</v>
      </c>
      <c r="E100" s="122">
        <f t="shared" si="9"/>
        <v>33600</v>
      </c>
      <c r="F100" s="126">
        <f t="shared" si="10"/>
        <v>1.5101276929867181E-4</v>
      </c>
      <c r="G100" s="127">
        <f t="shared" ref="G100:G131" si="11">+G99+F100</f>
        <v>0.99799249322429895</v>
      </c>
      <c r="H100" s="129" t="s">
        <v>337</v>
      </c>
    </row>
    <row r="101" spans="1:8" x14ac:dyDescent="0.2">
      <c r="A101" s="77">
        <v>1153</v>
      </c>
      <c r="B101" s="111" t="s">
        <v>129</v>
      </c>
      <c r="C101" s="77">
        <v>7.4444444444444446</v>
      </c>
      <c r="D101" s="122">
        <v>4500</v>
      </c>
      <c r="E101" s="122">
        <f t="shared" si="9"/>
        <v>33500</v>
      </c>
      <c r="F101" s="126">
        <f t="shared" si="10"/>
        <v>1.5056332653290197E-4</v>
      </c>
      <c r="G101" s="127">
        <f t="shared" si="11"/>
        <v>0.9981430565508318</v>
      </c>
      <c r="H101" s="129" t="s">
        <v>337</v>
      </c>
    </row>
    <row r="102" spans="1:8" x14ac:dyDescent="0.2">
      <c r="A102" s="77">
        <v>1030</v>
      </c>
      <c r="B102" s="111" t="s">
        <v>29</v>
      </c>
      <c r="C102" s="77">
        <v>102.5</v>
      </c>
      <c r="D102" s="122">
        <v>300</v>
      </c>
      <c r="E102" s="122">
        <f t="shared" si="9"/>
        <v>30750</v>
      </c>
      <c r="F102" s="126">
        <f t="shared" si="10"/>
        <v>1.3820365047423092E-4</v>
      </c>
      <c r="G102" s="127">
        <f t="shared" si="11"/>
        <v>0.99828126020130603</v>
      </c>
      <c r="H102" s="129" t="s">
        <v>337</v>
      </c>
    </row>
    <row r="103" spans="1:8" x14ac:dyDescent="0.2">
      <c r="A103" s="77">
        <v>1144</v>
      </c>
      <c r="B103" s="111" t="s">
        <v>123</v>
      </c>
      <c r="C103" s="77">
        <v>5.7777777777777777</v>
      </c>
      <c r="D103" s="122">
        <v>5300</v>
      </c>
      <c r="E103" s="122">
        <f t="shared" si="9"/>
        <v>30622.222222222223</v>
      </c>
      <c r="F103" s="126">
        <f t="shared" si="10"/>
        <v>1.3762936249574721E-4</v>
      </c>
      <c r="G103" s="127">
        <f t="shared" si="11"/>
        <v>0.99841888956380176</v>
      </c>
      <c r="H103" s="129" t="s">
        <v>337</v>
      </c>
    </row>
    <row r="104" spans="1:8" x14ac:dyDescent="0.2">
      <c r="A104" s="77">
        <v>1101</v>
      </c>
      <c r="B104" s="111" t="s">
        <v>85</v>
      </c>
      <c r="C104" s="77">
        <v>190.5</v>
      </c>
      <c r="D104" s="122">
        <v>150</v>
      </c>
      <c r="E104" s="122">
        <f t="shared" si="9"/>
        <v>28575</v>
      </c>
      <c r="F104" s="126">
        <f t="shared" si="10"/>
        <v>1.2842827031873654E-4</v>
      </c>
      <c r="G104" s="127">
        <f t="shared" si="11"/>
        <v>0.99854731783412054</v>
      </c>
      <c r="H104" s="129" t="s">
        <v>337</v>
      </c>
    </row>
    <row r="105" spans="1:8" x14ac:dyDescent="0.2">
      <c r="A105" s="77">
        <v>1116</v>
      </c>
      <c r="B105" s="111" t="s">
        <v>94</v>
      </c>
      <c r="C105" s="77">
        <v>8.1</v>
      </c>
      <c r="D105" s="122">
        <v>3500</v>
      </c>
      <c r="E105" s="122">
        <f t="shared" si="9"/>
        <v>28350</v>
      </c>
      <c r="F105" s="126">
        <f t="shared" si="10"/>
        <v>1.2741702409575434E-4</v>
      </c>
      <c r="G105" s="127">
        <f t="shared" si="11"/>
        <v>0.99867473485821634</v>
      </c>
      <c r="H105" s="129" t="s">
        <v>337</v>
      </c>
    </row>
    <row r="106" spans="1:8" x14ac:dyDescent="0.2">
      <c r="A106" s="77">
        <v>1167</v>
      </c>
      <c r="B106" s="111" t="s">
        <v>145</v>
      </c>
      <c r="C106" s="77">
        <v>70</v>
      </c>
      <c r="D106" s="122">
        <v>400</v>
      </c>
      <c r="E106" s="122">
        <f t="shared" si="9"/>
        <v>28000</v>
      </c>
      <c r="F106" s="126">
        <f t="shared" si="10"/>
        <v>1.2584397441555984E-4</v>
      </c>
      <c r="G106" s="127">
        <f t="shared" si="11"/>
        <v>0.99880057883263185</v>
      </c>
      <c r="H106" s="129" t="s">
        <v>337</v>
      </c>
    </row>
    <row r="107" spans="1:8" x14ac:dyDescent="0.2">
      <c r="A107" s="77">
        <v>1025</v>
      </c>
      <c r="B107" s="111" t="s">
        <v>26</v>
      </c>
      <c r="C107" s="77">
        <v>68</v>
      </c>
      <c r="D107" s="122">
        <v>400</v>
      </c>
      <c r="E107" s="122">
        <f t="shared" si="9"/>
        <v>27200</v>
      </c>
      <c r="F107" s="126">
        <f t="shared" si="10"/>
        <v>1.2224843228940101E-4</v>
      </c>
      <c r="G107" s="127">
        <f t="shared" si="11"/>
        <v>0.99892282726492121</v>
      </c>
      <c r="H107" s="129" t="s">
        <v>337</v>
      </c>
    </row>
    <row r="108" spans="1:8" x14ac:dyDescent="0.2">
      <c r="A108" s="77">
        <v>1082</v>
      </c>
      <c r="B108" s="111" t="s">
        <v>81</v>
      </c>
      <c r="C108" s="77">
        <v>275</v>
      </c>
      <c r="D108" s="122">
        <v>85</v>
      </c>
      <c r="E108" s="122">
        <f t="shared" si="9"/>
        <v>23375</v>
      </c>
      <c r="F108" s="126">
        <f t="shared" si="10"/>
        <v>1.0505724649870398E-4</v>
      </c>
      <c r="G108" s="127">
        <f t="shared" si="11"/>
        <v>0.99902788451141988</v>
      </c>
      <c r="H108" s="129" t="s">
        <v>337</v>
      </c>
    </row>
    <row r="109" spans="1:8" x14ac:dyDescent="0.2">
      <c r="A109" s="77">
        <v>1160</v>
      </c>
      <c r="B109" s="111" t="s">
        <v>132</v>
      </c>
      <c r="C109" s="77">
        <v>8888.8888888888887</v>
      </c>
      <c r="D109" s="122">
        <v>2.25</v>
      </c>
      <c r="E109" s="122">
        <f t="shared" si="9"/>
        <v>20000</v>
      </c>
      <c r="F109" s="126">
        <f t="shared" si="10"/>
        <v>8.9888553153971322E-5</v>
      </c>
      <c r="G109" s="127">
        <f t="shared" si="11"/>
        <v>0.99911777306457383</v>
      </c>
      <c r="H109" s="129" t="s">
        <v>337</v>
      </c>
    </row>
    <row r="110" spans="1:8" x14ac:dyDescent="0.2">
      <c r="A110" s="77">
        <v>1091</v>
      </c>
      <c r="B110" s="111" t="s">
        <v>76</v>
      </c>
      <c r="C110" s="77">
        <v>135</v>
      </c>
      <c r="D110" s="122">
        <v>122</v>
      </c>
      <c r="E110" s="122">
        <f t="shared" si="9"/>
        <v>16470</v>
      </c>
      <c r="F110" s="126">
        <f t="shared" si="10"/>
        <v>7.4023223522295378E-5</v>
      </c>
      <c r="G110" s="127">
        <f t="shared" si="11"/>
        <v>0.99919179628809618</v>
      </c>
      <c r="H110" s="129" t="s">
        <v>337</v>
      </c>
    </row>
    <row r="111" spans="1:8" x14ac:dyDescent="0.2">
      <c r="A111" s="77">
        <v>1163</v>
      </c>
      <c r="B111" s="111" t="s">
        <v>261</v>
      </c>
      <c r="C111" s="77">
        <v>40</v>
      </c>
      <c r="D111" s="122">
        <v>350</v>
      </c>
      <c r="E111" s="122">
        <f t="shared" si="9"/>
        <v>14000</v>
      </c>
      <c r="F111" s="126">
        <f t="shared" si="10"/>
        <v>6.2921987207779922E-5</v>
      </c>
      <c r="G111" s="127">
        <f t="shared" si="11"/>
        <v>0.99925471827530399</v>
      </c>
      <c r="H111" s="129" t="s">
        <v>337</v>
      </c>
    </row>
    <row r="112" spans="1:8" x14ac:dyDescent="0.2">
      <c r="A112" s="77">
        <v>1140</v>
      </c>
      <c r="B112" s="111" t="s">
        <v>120</v>
      </c>
      <c r="C112" s="77">
        <v>60</v>
      </c>
      <c r="D112" s="122">
        <v>205</v>
      </c>
      <c r="E112" s="122">
        <f t="shared" si="9"/>
        <v>12300</v>
      </c>
      <c r="F112" s="126">
        <f t="shared" si="10"/>
        <v>5.5281460189692364E-5</v>
      </c>
      <c r="G112" s="127">
        <f t="shared" si="11"/>
        <v>0.99930999973549373</v>
      </c>
      <c r="H112" s="129" t="s">
        <v>337</v>
      </c>
    </row>
    <row r="113" spans="1:8" x14ac:dyDescent="0.2">
      <c r="A113" s="77">
        <v>1122</v>
      </c>
      <c r="B113" s="111" t="s">
        <v>101</v>
      </c>
      <c r="C113" s="77">
        <v>1.8</v>
      </c>
      <c r="D113" s="122">
        <v>6500</v>
      </c>
      <c r="E113" s="122">
        <f t="shared" si="9"/>
        <v>11700</v>
      </c>
      <c r="F113" s="126">
        <f t="shared" si="10"/>
        <v>5.2584803595073226E-5</v>
      </c>
      <c r="G113" s="127">
        <f t="shared" si="11"/>
        <v>0.99936258453908877</v>
      </c>
      <c r="H113" s="129" t="s">
        <v>337</v>
      </c>
    </row>
    <row r="114" spans="1:8" x14ac:dyDescent="0.2">
      <c r="A114" s="77">
        <v>1027</v>
      </c>
      <c r="B114" s="111" t="s">
        <v>57</v>
      </c>
      <c r="C114" s="77">
        <v>16</v>
      </c>
      <c r="D114" s="122">
        <v>700</v>
      </c>
      <c r="E114" s="122">
        <f t="shared" si="9"/>
        <v>11200</v>
      </c>
      <c r="F114" s="126">
        <f t="shared" si="10"/>
        <v>5.0337589766223938E-5</v>
      </c>
      <c r="G114" s="127">
        <f t="shared" si="11"/>
        <v>0.99941292212885502</v>
      </c>
      <c r="H114" s="129" t="s">
        <v>337</v>
      </c>
    </row>
    <row r="115" spans="1:8" x14ac:dyDescent="0.2">
      <c r="A115" s="77">
        <v>1038</v>
      </c>
      <c r="B115" s="111" t="s">
        <v>54</v>
      </c>
      <c r="C115" s="77">
        <v>1.1000000000000001</v>
      </c>
      <c r="D115" s="122">
        <v>9626</v>
      </c>
      <c r="E115" s="122">
        <f t="shared" si="9"/>
        <v>10588.6</v>
      </c>
      <c r="F115" s="126">
        <f t="shared" si="10"/>
        <v>4.7589696696307038E-5</v>
      </c>
      <c r="G115" s="127">
        <f t="shared" si="11"/>
        <v>0.99946051182555129</v>
      </c>
      <c r="H115" s="129" t="s">
        <v>337</v>
      </c>
    </row>
    <row r="116" spans="1:8" x14ac:dyDescent="0.2">
      <c r="A116" s="77">
        <v>1155</v>
      </c>
      <c r="B116" s="111" t="s">
        <v>131</v>
      </c>
      <c r="C116" s="77">
        <v>2.2999999999999998</v>
      </c>
      <c r="D116" s="122">
        <v>4450</v>
      </c>
      <c r="E116" s="122">
        <f t="shared" si="9"/>
        <v>10235</v>
      </c>
      <c r="F116" s="126">
        <f t="shared" si="10"/>
        <v>4.6000467076544827E-5</v>
      </c>
      <c r="G116" s="127">
        <f t="shared" si="11"/>
        <v>0.99950651229262788</v>
      </c>
      <c r="H116" s="129" t="s">
        <v>337</v>
      </c>
    </row>
    <row r="117" spans="1:8" x14ac:dyDescent="0.2">
      <c r="A117" s="77">
        <v>1170</v>
      </c>
      <c r="B117" s="111" t="s">
        <v>263</v>
      </c>
      <c r="C117" s="77">
        <v>25</v>
      </c>
      <c r="D117" s="122">
        <v>400</v>
      </c>
      <c r="E117" s="122">
        <f t="shared" si="9"/>
        <v>10000</v>
      </c>
      <c r="F117" s="126">
        <f t="shared" si="10"/>
        <v>4.4944276576985661E-5</v>
      </c>
      <c r="G117" s="127">
        <f t="shared" si="11"/>
        <v>0.99955145656920485</v>
      </c>
      <c r="H117" s="129" t="s">
        <v>337</v>
      </c>
    </row>
    <row r="118" spans="1:8" x14ac:dyDescent="0.2">
      <c r="A118" s="77">
        <v>1039</v>
      </c>
      <c r="B118" s="111" t="s">
        <v>52</v>
      </c>
      <c r="C118" s="77">
        <v>1</v>
      </c>
      <c r="D118" s="122">
        <v>9626</v>
      </c>
      <c r="E118" s="122">
        <f t="shared" si="9"/>
        <v>9626</v>
      </c>
      <c r="F118" s="126">
        <f t="shared" si="10"/>
        <v>4.3263360633006397E-5</v>
      </c>
      <c r="G118" s="127">
        <f t="shared" si="11"/>
        <v>0.99959471992983784</v>
      </c>
      <c r="H118" s="129" t="s">
        <v>337</v>
      </c>
    </row>
    <row r="119" spans="1:8" x14ac:dyDescent="0.2">
      <c r="A119" s="77">
        <v>1045</v>
      </c>
      <c r="B119" s="111" t="s">
        <v>36</v>
      </c>
      <c r="C119" s="77">
        <v>1</v>
      </c>
      <c r="D119" s="122">
        <v>9626</v>
      </c>
      <c r="E119" s="122">
        <f t="shared" si="9"/>
        <v>9626</v>
      </c>
      <c r="F119" s="126">
        <f t="shared" si="10"/>
        <v>4.3263360633006397E-5</v>
      </c>
      <c r="G119" s="127">
        <f t="shared" si="11"/>
        <v>0.99963798329047082</v>
      </c>
      <c r="H119" s="129" t="s">
        <v>337</v>
      </c>
    </row>
    <row r="120" spans="1:8" x14ac:dyDescent="0.2">
      <c r="A120" s="77">
        <v>1054</v>
      </c>
      <c r="B120" s="111" t="s">
        <v>40</v>
      </c>
      <c r="C120" s="77">
        <v>1</v>
      </c>
      <c r="D120" s="122">
        <v>9626</v>
      </c>
      <c r="E120" s="122">
        <f t="shared" si="9"/>
        <v>9626</v>
      </c>
      <c r="F120" s="126">
        <f t="shared" si="10"/>
        <v>4.3263360633006397E-5</v>
      </c>
      <c r="G120" s="127">
        <f t="shared" si="11"/>
        <v>0.99968124665110381</v>
      </c>
      <c r="H120" s="129" t="s">
        <v>337</v>
      </c>
    </row>
    <row r="121" spans="1:8" x14ac:dyDescent="0.2">
      <c r="A121" s="77">
        <v>1086</v>
      </c>
      <c r="B121" s="111" t="s">
        <v>70</v>
      </c>
      <c r="C121" s="77">
        <v>24.3</v>
      </c>
      <c r="D121" s="122">
        <v>389</v>
      </c>
      <c r="E121" s="122">
        <f t="shared" si="9"/>
        <v>9452.7000000000007</v>
      </c>
      <c r="F121" s="126">
        <f t="shared" si="10"/>
        <v>4.2484476319927242E-5</v>
      </c>
      <c r="G121" s="127">
        <f t="shared" si="11"/>
        <v>0.99972373112742374</v>
      </c>
      <c r="H121" s="129" t="s">
        <v>337</v>
      </c>
    </row>
    <row r="122" spans="1:8" x14ac:dyDescent="0.2">
      <c r="A122" s="77">
        <v>1138</v>
      </c>
      <c r="B122" s="111" t="s">
        <v>114</v>
      </c>
      <c r="C122" s="77">
        <v>110</v>
      </c>
      <c r="D122" s="122">
        <v>85</v>
      </c>
      <c r="E122" s="122">
        <f t="shared" si="9"/>
        <v>9350</v>
      </c>
      <c r="F122" s="126">
        <f t="shared" si="10"/>
        <v>4.2022898599481593E-5</v>
      </c>
      <c r="G122" s="127">
        <f t="shared" si="11"/>
        <v>0.99976575402602319</v>
      </c>
      <c r="H122" s="129" t="s">
        <v>337</v>
      </c>
    </row>
    <row r="123" spans="1:8" x14ac:dyDescent="0.2">
      <c r="A123" s="77">
        <v>1033</v>
      </c>
      <c r="B123" s="111" t="s">
        <v>31</v>
      </c>
      <c r="C123" s="77">
        <v>3.6</v>
      </c>
      <c r="D123" s="122">
        <v>2200</v>
      </c>
      <c r="E123" s="122">
        <f t="shared" si="9"/>
        <v>7920</v>
      </c>
      <c r="F123" s="126">
        <f t="shared" si="10"/>
        <v>3.5595867048972645E-5</v>
      </c>
      <c r="G123" s="127">
        <f t="shared" si="11"/>
        <v>0.99980134989307212</v>
      </c>
      <c r="H123" s="129" t="s">
        <v>337</v>
      </c>
    </row>
    <row r="124" spans="1:8" x14ac:dyDescent="0.2">
      <c r="A124" s="77">
        <v>1051</v>
      </c>
      <c r="B124" s="111" t="s">
        <v>56</v>
      </c>
      <c r="C124" s="77">
        <v>0.8</v>
      </c>
      <c r="D124" s="122">
        <v>9626</v>
      </c>
      <c r="E124" s="122">
        <f t="shared" si="9"/>
        <v>7700.8</v>
      </c>
      <c r="F124" s="126">
        <f t="shared" si="10"/>
        <v>3.4610688506405116E-5</v>
      </c>
      <c r="G124" s="127">
        <f t="shared" si="11"/>
        <v>0.99983596058157853</v>
      </c>
      <c r="H124" s="129" t="s">
        <v>337</v>
      </c>
    </row>
    <row r="125" spans="1:8" x14ac:dyDescent="0.2">
      <c r="A125" s="77">
        <v>1139</v>
      </c>
      <c r="B125" s="111" t="s">
        <v>119</v>
      </c>
      <c r="C125" s="77">
        <v>18</v>
      </c>
      <c r="D125" s="122">
        <v>305</v>
      </c>
      <c r="E125" s="122">
        <f t="shared" si="9"/>
        <v>5490</v>
      </c>
      <c r="F125" s="126">
        <f t="shared" si="10"/>
        <v>2.4674407840765128E-5</v>
      </c>
      <c r="G125" s="127">
        <f t="shared" si="11"/>
        <v>0.99986063498941935</v>
      </c>
      <c r="H125" s="129" t="s">
        <v>337</v>
      </c>
    </row>
    <row r="126" spans="1:8" x14ac:dyDescent="0.2">
      <c r="A126" s="77">
        <v>1060</v>
      </c>
      <c r="B126" s="111" t="s">
        <v>43</v>
      </c>
      <c r="C126" s="77">
        <v>0.4</v>
      </c>
      <c r="D126" s="122">
        <v>9626</v>
      </c>
      <c r="E126" s="122">
        <f t="shared" si="9"/>
        <v>3850.4</v>
      </c>
      <c r="F126" s="126">
        <f t="shared" si="10"/>
        <v>1.7305344253202558E-5</v>
      </c>
      <c r="G126" s="127">
        <f t="shared" si="11"/>
        <v>0.9998779403336725</v>
      </c>
      <c r="H126" s="129" t="s">
        <v>337</v>
      </c>
    </row>
    <row r="127" spans="1:8" x14ac:dyDescent="0.2">
      <c r="A127" s="77">
        <v>1151</v>
      </c>
      <c r="B127" s="111" t="s">
        <v>127</v>
      </c>
      <c r="C127" s="77">
        <v>1.8</v>
      </c>
      <c r="D127" s="122">
        <v>1800</v>
      </c>
      <c r="E127" s="122">
        <f t="shared" si="9"/>
        <v>3240</v>
      </c>
      <c r="F127" s="126">
        <f t="shared" si="10"/>
        <v>1.4561945610943354E-5</v>
      </c>
      <c r="G127" s="127">
        <f t="shared" si="11"/>
        <v>0.99989250227928339</v>
      </c>
      <c r="H127" s="129" t="s">
        <v>337</v>
      </c>
    </row>
    <row r="128" spans="1:8" x14ac:dyDescent="0.2">
      <c r="A128" s="77">
        <v>1156</v>
      </c>
      <c r="B128" s="111" t="s">
        <v>143</v>
      </c>
      <c r="C128" s="77">
        <v>10</v>
      </c>
      <c r="D128" s="122">
        <v>310</v>
      </c>
      <c r="E128" s="122">
        <f t="shared" si="9"/>
        <v>3100</v>
      </c>
      <c r="F128" s="126">
        <f t="shared" si="10"/>
        <v>1.3932725738865555E-5</v>
      </c>
      <c r="G128" s="127">
        <f t="shared" si="11"/>
        <v>0.9999064350050223</v>
      </c>
      <c r="H128" s="129" t="s">
        <v>337</v>
      </c>
    </row>
    <row r="129" spans="1:8" x14ac:dyDescent="0.2">
      <c r="A129" s="77">
        <v>1069</v>
      </c>
      <c r="B129" s="111" t="s">
        <v>48</v>
      </c>
      <c r="C129" s="77">
        <v>37.5</v>
      </c>
      <c r="D129" s="122">
        <v>80</v>
      </c>
      <c r="E129" s="122">
        <f t="shared" si="9"/>
        <v>3000</v>
      </c>
      <c r="F129" s="126">
        <f t="shared" si="10"/>
        <v>1.3483282973095698E-5</v>
      </c>
      <c r="G129" s="127">
        <f t="shared" si="11"/>
        <v>0.99991991828799542</v>
      </c>
      <c r="H129" s="129" t="s">
        <v>337</v>
      </c>
    </row>
    <row r="130" spans="1:8" x14ac:dyDescent="0.2">
      <c r="A130" s="77">
        <v>1040</v>
      </c>
      <c r="B130" s="111" t="s">
        <v>33</v>
      </c>
      <c r="C130" s="77">
        <v>0.3</v>
      </c>
      <c r="D130" s="122">
        <v>9626</v>
      </c>
      <c r="E130" s="122">
        <f t="shared" si="9"/>
        <v>2887.7999999999997</v>
      </c>
      <c r="F130" s="126">
        <f t="shared" si="10"/>
        <v>1.2979008189901918E-5</v>
      </c>
      <c r="G130" s="127">
        <f t="shared" si="11"/>
        <v>0.99993289729618529</v>
      </c>
      <c r="H130" s="129" t="s">
        <v>337</v>
      </c>
    </row>
    <row r="131" spans="1:8" x14ac:dyDescent="0.2">
      <c r="A131" s="77">
        <v>1092</v>
      </c>
      <c r="B131" s="111" t="s">
        <v>79</v>
      </c>
      <c r="C131" s="77">
        <v>20</v>
      </c>
      <c r="D131" s="122">
        <v>122</v>
      </c>
      <c r="E131" s="122">
        <f t="shared" ref="E131:E162" si="12">+D131*C131</f>
        <v>2440</v>
      </c>
      <c r="F131" s="126">
        <f t="shared" ref="F131:F162" si="13">+E131/$E$182</f>
        <v>1.0966403484784502E-5</v>
      </c>
      <c r="G131" s="127">
        <f t="shared" si="11"/>
        <v>0.99994386369967003</v>
      </c>
      <c r="H131" s="129" t="s">
        <v>337</v>
      </c>
    </row>
    <row r="132" spans="1:8" x14ac:dyDescent="0.2">
      <c r="A132" s="77">
        <v>1029</v>
      </c>
      <c r="B132" s="111" t="s">
        <v>28</v>
      </c>
      <c r="C132" s="77">
        <v>0.7</v>
      </c>
      <c r="D132" s="122">
        <v>3000</v>
      </c>
      <c r="E132" s="122">
        <f t="shared" si="12"/>
        <v>2100</v>
      </c>
      <c r="F132" s="126">
        <f t="shared" si="13"/>
        <v>9.4382980811669884E-6</v>
      </c>
      <c r="G132" s="127">
        <f t="shared" ref="G132:G163" si="14">+G131+F132</f>
        <v>0.99995330199775123</v>
      </c>
      <c r="H132" s="129" t="s">
        <v>337</v>
      </c>
    </row>
    <row r="133" spans="1:8" x14ac:dyDescent="0.2">
      <c r="A133" s="77">
        <v>1055</v>
      </c>
      <c r="B133" s="111" t="s">
        <v>58</v>
      </c>
      <c r="C133" s="77">
        <v>0.2</v>
      </c>
      <c r="D133" s="122">
        <v>9626</v>
      </c>
      <c r="E133" s="122">
        <f t="shared" si="12"/>
        <v>1925.2</v>
      </c>
      <c r="F133" s="126">
        <f t="shared" si="13"/>
        <v>8.6526721266012791E-6</v>
      </c>
      <c r="G133" s="127">
        <f t="shared" si="14"/>
        <v>0.99996195466987781</v>
      </c>
      <c r="H133" s="129" t="s">
        <v>337</v>
      </c>
    </row>
    <row r="134" spans="1:8" x14ac:dyDescent="0.2">
      <c r="A134" s="77">
        <v>1089</v>
      </c>
      <c r="B134" s="111" t="s">
        <v>78</v>
      </c>
      <c r="C134" s="77">
        <v>15</v>
      </c>
      <c r="D134" s="122">
        <v>122</v>
      </c>
      <c r="E134" s="122">
        <f t="shared" si="12"/>
        <v>1830</v>
      </c>
      <c r="F134" s="126">
        <f t="shared" si="13"/>
        <v>8.2248026135883767E-6</v>
      </c>
      <c r="G134" s="127">
        <f t="shared" si="14"/>
        <v>0.99997017947249145</v>
      </c>
      <c r="H134" s="129" t="s">
        <v>337</v>
      </c>
    </row>
    <row r="135" spans="1:8" x14ac:dyDescent="0.2">
      <c r="A135" s="77">
        <v>1032</v>
      </c>
      <c r="B135" s="111" t="s">
        <v>51</v>
      </c>
      <c r="C135" s="77">
        <v>1</v>
      </c>
      <c r="D135" s="122">
        <v>1500</v>
      </c>
      <c r="E135" s="122">
        <f t="shared" si="12"/>
        <v>1500</v>
      </c>
      <c r="F135" s="126">
        <f t="shared" si="13"/>
        <v>6.7416414865478489E-6</v>
      </c>
      <c r="G135" s="127">
        <f t="shared" si="14"/>
        <v>0.99997692111397796</v>
      </c>
      <c r="H135" s="129" t="s">
        <v>337</v>
      </c>
    </row>
    <row r="136" spans="1:8" x14ac:dyDescent="0.2">
      <c r="A136" s="77">
        <v>1093</v>
      </c>
      <c r="B136" s="111" t="s">
        <v>74</v>
      </c>
      <c r="C136" s="77">
        <v>10</v>
      </c>
      <c r="D136" s="122">
        <v>150</v>
      </c>
      <c r="E136" s="122">
        <f t="shared" si="12"/>
        <v>1500</v>
      </c>
      <c r="F136" s="126">
        <f t="shared" si="13"/>
        <v>6.7416414865478489E-6</v>
      </c>
      <c r="G136" s="127">
        <f t="shared" si="14"/>
        <v>0.99998366275546446</v>
      </c>
      <c r="H136" s="129" t="s">
        <v>337</v>
      </c>
    </row>
    <row r="137" spans="1:8" x14ac:dyDescent="0.2">
      <c r="A137" s="77">
        <v>1080</v>
      </c>
      <c r="B137" s="111" t="s">
        <v>77</v>
      </c>
      <c r="C137" s="77">
        <v>15</v>
      </c>
      <c r="D137" s="122">
        <v>85</v>
      </c>
      <c r="E137" s="122">
        <f t="shared" si="12"/>
        <v>1275</v>
      </c>
      <c r="F137" s="126">
        <f t="shared" si="13"/>
        <v>5.730395263565672E-6</v>
      </c>
      <c r="G137" s="127">
        <f t="shared" si="14"/>
        <v>0.99998939315072799</v>
      </c>
      <c r="H137" s="129" t="s">
        <v>337</v>
      </c>
    </row>
    <row r="138" spans="1:8" x14ac:dyDescent="0.2">
      <c r="A138" s="77">
        <v>1114</v>
      </c>
      <c r="B138" s="111" t="s">
        <v>116</v>
      </c>
      <c r="C138" s="77">
        <v>7.9</v>
      </c>
      <c r="D138" s="122">
        <v>150</v>
      </c>
      <c r="E138" s="122">
        <f t="shared" si="12"/>
        <v>1185</v>
      </c>
      <c r="F138" s="126">
        <f t="shared" si="13"/>
        <v>5.3258967743728009E-6</v>
      </c>
      <c r="G138" s="127">
        <f t="shared" si="14"/>
        <v>0.99999471904750237</v>
      </c>
      <c r="H138" s="129" t="s">
        <v>337</v>
      </c>
    </row>
    <row r="139" spans="1:8" x14ac:dyDescent="0.2">
      <c r="A139" s="77">
        <v>1102</v>
      </c>
      <c r="B139" s="111" t="s">
        <v>118</v>
      </c>
      <c r="C139" s="77">
        <v>5</v>
      </c>
      <c r="D139" s="122">
        <v>150</v>
      </c>
      <c r="E139" s="122">
        <f t="shared" si="12"/>
        <v>750</v>
      </c>
      <c r="F139" s="126">
        <f t="shared" si="13"/>
        <v>3.3708207432739245E-6</v>
      </c>
      <c r="G139" s="127">
        <f t="shared" si="14"/>
        <v>0.99999808986824568</v>
      </c>
      <c r="H139" s="129" t="s">
        <v>337</v>
      </c>
    </row>
    <row r="140" spans="1:8" x14ac:dyDescent="0.2">
      <c r="A140" s="77">
        <v>1079</v>
      </c>
      <c r="B140" s="112" t="s">
        <v>80</v>
      </c>
      <c r="C140" s="77">
        <v>5</v>
      </c>
      <c r="D140" s="122">
        <v>85</v>
      </c>
      <c r="E140" s="122">
        <f t="shared" si="12"/>
        <v>425</v>
      </c>
      <c r="F140" s="126">
        <f t="shared" si="13"/>
        <v>1.9101317545218908E-6</v>
      </c>
      <c r="G140" s="127">
        <f t="shared" si="14"/>
        <v>1.0000000000000002</v>
      </c>
      <c r="H140" s="129" t="s">
        <v>337</v>
      </c>
    </row>
    <row r="141" spans="1:8" x14ac:dyDescent="0.2">
      <c r="A141" s="77">
        <v>1008</v>
      </c>
      <c r="B141" s="110" t="s">
        <v>13</v>
      </c>
      <c r="C141" s="77">
        <v>24.4</v>
      </c>
      <c r="E141" s="122">
        <f t="shared" si="12"/>
        <v>0</v>
      </c>
      <c r="F141" s="126">
        <f t="shared" si="13"/>
        <v>0</v>
      </c>
      <c r="G141" s="127">
        <f t="shared" si="14"/>
        <v>1.0000000000000002</v>
      </c>
      <c r="H141" s="129" t="s">
        <v>337</v>
      </c>
    </row>
    <row r="142" spans="1:8" x14ac:dyDescent="0.2">
      <c r="A142" s="77">
        <v>1034</v>
      </c>
      <c r="B142" s="111" t="s">
        <v>243</v>
      </c>
      <c r="C142" s="77">
        <v>0</v>
      </c>
      <c r="D142" s="122">
        <v>9971</v>
      </c>
      <c r="E142" s="122">
        <f t="shared" si="12"/>
        <v>0</v>
      </c>
      <c r="F142" s="126">
        <f t="shared" si="13"/>
        <v>0</v>
      </c>
      <c r="G142" s="127">
        <f t="shared" si="14"/>
        <v>1.0000000000000002</v>
      </c>
      <c r="H142" s="129" t="s">
        <v>337</v>
      </c>
    </row>
    <row r="143" spans="1:8" x14ac:dyDescent="0.2">
      <c r="A143" s="77">
        <v>1036</v>
      </c>
      <c r="B143" s="111" t="s">
        <v>250</v>
      </c>
      <c r="C143" s="77">
        <v>0</v>
      </c>
      <c r="D143" s="122">
        <v>9626</v>
      </c>
      <c r="E143" s="122">
        <f t="shared" si="12"/>
        <v>0</v>
      </c>
      <c r="F143" s="126">
        <f t="shared" si="13"/>
        <v>0</v>
      </c>
      <c r="G143" s="127">
        <f t="shared" si="14"/>
        <v>1.0000000000000002</v>
      </c>
      <c r="H143" s="129" t="s">
        <v>337</v>
      </c>
    </row>
    <row r="144" spans="1:8" x14ac:dyDescent="0.2">
      <c r="A144" s="77">
        <v>1037</v>
      </c>
      <c r="B144" s="111" t="s">
        <v>247</v>
      </c>
      <c r="C144" s="77">
        <v>0</v>
      </c>
      <c r="D144" s="122">
        <v>9626</v>
      </c>
      <c r="E144" s="122">
        <f t="shared" si="12"/>
        <v>0</v>
      </c>
      <c r="F144" s="126">
        <f t="shared" si="13"/>
        <v>0</v>
      </c>
      <c r="G144" s="127">
        <f t="shared" si="14"/>
        <v>1.0000000000000002</v>
      </c>
      <c r="H144" s="129" t="s">
        <v>337</v>
      </c>
    </row>
    <row r="145" spans="1:8" x14ac:dyDescent="0.2">
      <c r="A145" s="77">
        <v>1041</v>
      </c>
      <c r="B145" s="111" t="s">
        <v>245</v>
      </c>
      <c r="C145" s="77">
        <v>0</v>
      </c>
      <c r="D145" s="122">
        <v>9626</v>
      </c>
      <c r="E145" s="122">
        <f t="shared" si="12"/>
        <v>0</v>
      </c>
      <c r="F145" s="126">
        <f t="shared" si="13"/>
        <v>0</v>
      </c>
      <c r="G145" s="127">
        <f t="shared" si="14"/>
        <v>1.0000000000000002</v>
      </c>
      <c r="H145" s="129" t="s">
        <v>337</v>
      </c>
    </row>
    <row r="146" spans="1:8" x14ac:dyDescent="0.2">
      <c r="A146" s="77">
        <v>1044</v>
      </c>
      <c r="B146" s="111" t="s">
        <v>244</v>
      </c>
      <c r="C146" s="77">
        <v>0</v>
      </c>
      <c r="D146" s="122">
        <v>9626</v>
      </c>
      <c r="E146" s="122">
        <f t="shared" si="12"/>
        <v>0</v>
      </c>
      <c r="F146" s="126">
        <f t="shared" si="13"/>
        <v>0</v>
      </c>
      <c r="G146" s="127">
        <f t="shared" si="14"/>
        <v>1.0000000000000002</v>
      </c>
      <c r="H146" s="129"/>
    </row>
    <row r="147" spans="1:8" x14ac:dyDescent="0.2">
      <c r="A147" s="77">
        <v>1046</v>
      </c>
      <c r="B147" s="111" t="s">
        <v>246</v>
      </c>
      <c r="C147" s="77">
        <v>0</v>
      </c>
      <c r="D147" s="122">
        <v>9626</v>
      </c>
      <c r="E147" s="122">
        <f t="shared" si="12"/>
        <v>0</v>
      </c>
      <c r="F147" s="126">
        <f t="shared" si="13"/>
        <v>0</v>
      </c>
      <c r="G147" s="127">
        <f t="shared" si="14"/>
        <v>1.0000000000000002</v>
      </c>
      <c r="H147" s="129"/>
    </row>
    <row r="148" spans="1:8" x14ac:dyDescent="0.2">
      <c r="A148" s="77">
        <v>1047</v>
      </c>
      <c r="B148" s="111" t="s">
        <v>251</v>
      </c>
      <c r="C148" s="77">
        <v>0</v>
      </c>
      <c r="D148" s="122">
        <v>9626</v>
      </c>
      <c r="E148" s="122">
        <f t="shared" si="12"/>
        <v>0</v>
      </c>
      <c r="F148" s="126">
        <f t="shared" si="13"/>
        <v>0</v>
      </c>
      <c r="G148" s="127">
        <f t="shared" si="14"/>
        <v>1.0000000000000002</v>
      </c>
      <c r="H148" s="129"/>
    </row>
    <row r="149" spans="1:8" x14ac:dyDescent="0.2">
      <c r="A149" s="77">
        <v>1049</v>
      </c>
      <c r="B149" s="111" t="s">
        <v>248</v>
      </c>
      <c r="C149" s="77">
        <v>0</v>
      </c>
      <c r="D149" s="122">
        <v>9626</v>
      </c>
      <c r="E149" s="122">
        <f t="shared" si="12"/>
        <v>0</v>
      </c>
      <c r="F149" s="126">
        <f t="shared" si="13"/>
        <v>0</v>
      </c>
      <c r="G149" s="127">
        <f t="shared" si="14"/>
        <v>1.0000000000000002</v>
      </c>
      <c r="H149" s="129"/>
    </row>
    <row r="150" spans="1:8" x14ac:dyDescent="0.2">
      <c r="A150" s="77">
        <v>1057</v>
      </c>
      <c r="B150" s="111" t="s">
        <v>249</v>
      </c>
      <c r="C150" s="77">
        <v>0</v>
      </c>
      <c r="E150" s="122">
        <f t="shared" si="12"/>
        <v>0</v>
      </c>
      <c r="F150" s="126">
        <f t="shared" si="13"/>
        <v>0</v>
      </c>
      <c r="G150" s="127">
        <f t="shared" si="14"/>
        <v>1.0000000000000002</v>
      </c>
      <c r="H150" s="129"/>
    </row>
    <row r="151" spans="1:8" x14ac:dyDescent="0.2">
      <c r="A151" s="77">
        <v>1058</v>
      </c>
      <c r="B151" s="111" t="s">
        <v>42</v>
      </c>
      <c r="C151" s="77">
        <v>2</v>
      </c>
      <c r="E151" s="122">
        <f t="shared" si="12"/>
        <v>0</v>
      </c>
      <c r="F151" s="126">
        <f t="shared" si="13"/>
        <v>0</v>
      </c>
      <c r="G151" s="127">
        <f t="shared" si="14"/>
        <v>1.0000000000000002</v>
      </c>
      <c r="H151" s="129"/>
    </row>
    <row r="152" spans="1:8" x14ac:dyDescent="0.2">
      <c r="A152" s="77">
        <v>1059</v>
      </c>
      <c r="B152" s="111" t="s">
        <v>55</v>
      </c>
      <c r="C152" s="77">
        <v>0</v>
      </c>
      <c r="D152" s="122">
        <v>9626</v>
      </c>
      <c r="E152" s="122">
        <f t="shared" si="12"/>
        <v>0</v>
      </c>
      <c r="F152" s="126">
        <f t="shared" si="13"/>
        <v>0</v>
      </c>
      <c r="G152" s="127">
        <f t="shared" si="14"/>
        <v>1.0000000000000002</v>
      </c>
      <c r="H152" s="129"/>
    </row>
    <row r="153" spans="1:8" x14ac:dyDescent="0.2">
      <c r="A153" s="77">
        <v>1068</v>
      </c>
      <c r="B153" s="111" t="s">
        <v>242</v>
      </c>
      <c r="C153" s="77">
        <v>0</v>
      </c>
      <c r="E153" s="122">
        <f t="shared" si="12"/>
        <v>0</v>
      </c>
      <c r="F153" s="126">
        <f t="shared" si="13"/>
        <v>0</v>
      </c>
      <c r="G153" s="127">
        <f t="shared" si="14"/>
        <v>1.0000000000000002</v>
      </c>
      <c r="H153" s="129"/>
    </row>
    <row r="154" spans="1:8" x14ac:dyDescent="0.2">
      <c r="A154" s="77">
        <v>1075</v>
      </c>
      <c r="B154" s="111" t="s">
        <v>65</v>
      </c>
      <c r="C154" s="77">
        <v>58.7</v>
      </c>
      <c r="E154" s="122">
        <f t="shared" si="12"/>
        <v>0</v>
      </c>
      <c r="F154" s="126">
        <f t="shared" si="13"/>
        <v>0</v>
      </c>
      <c r="G154" s="127">
        <f t="shared" si="14"/>
        <v>1.0000000000000002</v>
      </c>
      <c r="H154" s="129"/>
    </row>
    <row r="155" spans="1:8" x14ac:dyDescent="0.2">
      <c r="A155" s="77">
        <v>1084</v>
      </c>
      <c r="B155" s="111" t="s">
        <v>252</v>
      </c>
      <c r="C155" s="77">
        <v>0</v>
      </c>
      <c r="D155" s="122">
        <v>85</v>
      </c>
      <c r="E155" s="122">
        <f t="shared" si="12"/>
        <v>0</v>
      </c>
      <c r="F155" s="126">
        <f t="shared" si="13"/>
        <v>0</v>
      </c>
      <c r="G155" s="127">
        <f t="shared" si="14"/>
        <v>1.0000000000000002</v>
      </c>
      <c r="H155" s="129"/>
    </row>
    <row r="156" spans="1:8" x14ac:dyDescent="0.2">
      <c r="A156" s="77">
        <v>1085</v>
      </c>
      <c r="B156" s="111" t="s">
        <v>253</v>
      </c>
      <c r="C156" s="77">
        <v>0</v>
      </c>
      <c r="D156" s="122">
        <v>85</v>
      </c>
      <c r="E156" s="122">
        <f t="shared" si="12"/>
        <v>0</v>
      </c>
      <c r="F156" s="126">
        <f t="shared" si="13"/>
        <v>0</v>
      </c>
      <c r="G156" s="127">
        <f t="shared" si="14"/>
        <v>1.0000000000000002</v>
      </c>
      <c r="H156" s="129"/>
    </row>
    <row r="157" spans="1:8" x14ac:dyDescent="0.2">
      <c r="A157" s="77">
        <v>1090</v>
      </c>
      <c r="B157" s="111" t="s">
        <v>254</v>
      </c>
      <c r="C157" s="77">
        <v>0</v>
      </c>
      <c r="D157" s="122">
        <v>122</v>
      </c>
      <c r="E157" s="122">
        <f t="shared" si="12"/>
        <v>0</v>
      </c>
      <c r="F157" s="126">
        <f t="shared" si="13"/>
        <v>0</v>
      </c>
      <c r="G157" s="127">
        <f t="shared" si="14"/>
        <v>1.0000000000000002</v>
      </c>
      <c r="H157" s="129"/>
    </row>
    <row r="158" spans="1:8" x14ac:dyDescent="0.2">
      <c r="A158" s="77">
        <v>1096</v>
      </c>
      <c r="B158" s="111" t="s">
        <v>258</v>
      </c>
      <c r="C158" s="77">
        <v>0</v>
      </c>
      <c r="E158" s="122">
        <f t="shared" si="12"/>
        <v>0</v>
      </c>
      <c r="F158" s="126">
        <f t="shared" si="13"/>
        <v>0</v>
      </c>
      <c r="G158" s="127">
        <f t="shared" si="14"/>
        <v>1.0000000000000002</v>
      </c>
      <c r="H158" s="129"/>
    </row>
    <row r="159" spans="1:8" x14ac:dyDescent="0.2">
      <c r="A159" s="77">
        <v>1103</v>
      </c>
      <c r="B159" s="111" t="s">
        <v>259</v>
      </c>
      <c r="C159" s="77">
        <v>0</v>
      </c>
      <c r="E159" s="122">
        <f t="shared" si="12"/>
        <v>0</v>
      </c>
      <c r="F159" s="126">
        <f t="shared" si="13"/>
        <v>0</v>
      </c>
      <c r="G159" s="127">
        <f t="shared" si="14"/>
        <v>1.0000000000000002</v>
      </c>
      <c r="H159" s="129"/>
    </row>
    <row r="160" spans="1:8" x14ac:dyDescent="0.2">
      <c r="A160" s="77">
        <v>1106</v>
      </c>
      <c r="B160" s="111" t="s">
        <v>88</v>
      </c>
      <c r="C160" s="77">
        <v>4</v>
      </c>
      <c r="E160" s="122">
        <f t="shared" si="12"/>
        <v>0</v>
      </c>
      <c r="F160" s="126">
        <f t="shared" si="13"/>
        <v>0</v>
      </c>
      <c r="G160" s="127">
        <f t="shared" si="14"/>
        <v>1.0000000000000002</v>
      </c>
      <c r="H160" s="129"/>
    </row>
    <row r="161" spans="1:8" x14ac:dyDescent="0.2">
      <c r="A161" s="77">
        <v>1108</v>
      </c>
      <c r="B161" s="111" t="s">
        <v>256</v>
      </c>
      <c r="C161" s="77">
        <v>0</v>
      </c>
      <c r="E161" s="122">
        <f t="shared" si="12"/>
        <v>0</v>
      </c>
      <c r="F161" s="126">
        <f t="shared" si="13"/>
        <v>0</v>
      </c>
      <c r="G161" s="127">
        <f t="shared" si="14"/>
        <v>1.0000000000000002</v>
      </c>
      <c r="H161" s="129"/>
    </row>
    <row r="162" spans="1:8" x14ac:dyDescent="0.2">
      <c r="A162" s="77">
        <v>1110</v>
      </c>
      <c r="B162" s="111" t="s">
        <v>115</v>
      </c>
      <c r="C162" s="77">
        <v>60</v>
      </c>
      <c r="E162" s="122">
        <f t="shared" si="12"/>
        <v>0</v>
      </c>
      <c r="F162" s="126">
        <f t="shared" si="13"/>
        <v>0</v>
      </c>
      <c r="G162" s="127">
        <f t="shared" si="14"/>
        <v>1.0000000000000002</v>
      </c>
      <c r="H162" s="129"/>
    </row>
    <row r="163" spans="1:8" x14ac:dyDescent="0.2">
      <c r="A163" s="77">
        <v>1112</v>
      </c>
      <c r="B163" s="111" t="s">
        <v>260</v>
      </c>
      <c r="C163" s="77">
        <v>0</v>
      </c>
      <c r="E163" s="122">
        <f t="shared" ref="E163:E181" si="15">+D163*C163</f>
        <v>0</v>
      </c>
      <c r="F163" s="126">
        <f t="shared" ref="F163:F181" si="16">+E163/$E$182</f>
        <v>0</v>
      </c>
      <c r="G163" s="127">
        <f t="shared" si="14"/>
        <v>1.0000000000000002</v>
      </c>
      <c r="H163" s="129"/>
    </row>
    <row r="164" spans="1:8" x14ac:dyDescent="0.2">
      <c r="A164" s="77">
        <v>1120</v>
      </c>
      <c r="B164" s="111" t="s">
        <v>98</v>
      </c>
      <c r="C164" s="77">
        <v>2</v>
      </c>
      <c r="E164" s="122">
        <f t="shared" si="15"/>
        <v>0</v>
      </c>
      <c r="F164" s="126">
        <f t="shared" si="16"/>
        <v>0</v>
      </c>
      <c r="G164" s="127">
        <f t="shared" ref="G164:G181" si="17">+G163+F164</f>
        <v>1.0000000000000002</v>
      </c>
      <c r="H164" s="129"/>
    </row>
    <row r="165" spans="1:8" x14ac:dyDescent="0.2">
      <c r="A165" s="77">
        <v>1128</v>
      </c>
      <c r="B165" s="111" t="s">
        <v>106</v>
      </c>
      <c r="C165" s="77">
        <v>31.9</v>
      </c>
      <c r="E165" s="122">
        <f t="shared" si="15"/>
        <v>0</v>
      </c>
      <c r="F165" s="126">
        <f t="shared" si="16"/>
        <v>0</v>
      </c>
      <c r="G165" s="127">
        <f t="shared" si="17"/>
        <v>1.0000000000000002</v>
      </c>
      <c r="H165" s="129"/>
    </row>
    <row r="166" spans="1:8" x14ac:dyDescent="0.2">
      <c r="A166" s="77">
        <v>1129</v>
      </c>
      <c r="B166" s="111" t="s">
        <v>117</v>
      </c>
      <c r="C166" s="77">
        <v>11</v>
      </c>
      <c r="E166" s="122">
        <f t="shared" si="15"/>
        <v>0</v>
      </c>
      <c r="F166" s="126">
        <f t="shared" si="16"/>
        <v>0</v>
      </c>
      <c r="G166" s="127">
        <f t="shared" si="17"/>
        <v>1.0000000000000002</v>
      </c>
      <c r="H166" s="129"/>
    </row>
    <row r="167" spans="1:8" x14ac:dyDescent="0.2">
      <c r="A167" s="77">
        <v>1130</v>
      </c>
      <c r="B167" s="111" t="s">
        <v>107</v>
      </c>
      <c r="C167" s="77">
        <v>44.3</v>
      </c>
      <c r="E167" s="122">
        <f t="shared" si="15"/>
        <v>0</v>
      </c>
      <c r="F167" s="126">
        <f t="shared" si="16"/>
        <v>0</v>
      </c>
      <c r="G167" s="127">
        <f t="shared" si="17"/>
        <v>1.0000000000000002</v>
      </c>
      <c r="H167" s="129"/>
    </row>
    <row r="168" spans="1:8" x14ac:dyDescent="0.2">
      <c r="A168" s="77">
        <v>1132</v>
      </c>
      <c r="B168" s="111" t="s">
        <v>109</v>
      </c>
      <c r="C168" s="77">
        <v>3375</v>
      </c>
      <c r="E168" s="122">
        <f t="shared" si="15"/>
        <v>0</v>
      </c>
      <c r="F168" s="126">
        <f t="shared" si="16"/>
        <v>0</v>
      </c>
      <c r="G168" s="127">
        <f t="shared" si="17"/>
        <v>1.0000000000000002</v>
      </c>
      <c r="H168" s="129"/>
    </row>
    <row r="169" spans="1:8" x14ac:dyDescent="0.2">
      <c r="A169" s="77">
        <v>1134</v>
      </c>
      <c r="B169" s="111" t="s">
        <v>257</v>
      </c>
      <c r="C169" s="77">
        <v>0</v>
      </c>
      <c r="E169" s="122">
        <f t="shared" si="15"/>
        <v>0</v>
      </c>
      <c r="F169" s="126">
        <f t="shared" si="16"/>
        <v>0</v>
      </c>
      <c r="G169" s="127">
        <f t="shared" si="17"/>
        <v>1.0000000000000002</v>
      </c>
      <c r="H169" s="129"/>
    </row>
    <row r="170" spans="1:8" x14ac:dyDescent="0.2">
      <c r="A170" s="77">
        <v>1147</v>
      </c>
      <c r="B170" s="111" t="s">
        <v>148</v>
      </c>
      <c r="C170" s="77">
        <v>89.2</v>
      </c>
      <c r="E170" s="122">
        <f t="shared" si="15"/>
        <v>0</v>
      </c>
      <c r="F170" s="126">
        <f t="shared" si="16"/>
        <v>0</v>
      </c>
      <c r="G170" s="127">
        <f t="shared" si="17"/>
        <v>1.0000000000000002</v>
      </c>
      <c r="H170" s="129"/>
    </row>
    <row r="171" spans="1:8" x14ac:dyDescent="0.2">
      <c r="A171" s="77">
        <v>1148</v>
      </c>
      <c r="B171" s="111" t="s">
        <v>124</v>
      </c>
      <c r="C171" s="77">
        <v>312</v>
      </c>
      <c r="E171" s="122">
        <f t="shared" si="15"/>
        <v>0</v>
      </c>
      <c r="F171" s="126">
        <f t="shared" si="16"/>
        <v>0</v>
      </c>
      <c r="G171" s="127">
        <f t="shared" si="17"/>
        <v>1.0000000000000002</v>
      </c>
      <c r="H171" s="129"/>
    </row>
    <row r="172" spans="1:8" x14ac:dyDescent="0.2">
      <c r="A172" s="77">
        <v>1149</v>
      </c>
      <c r="B172" s="111" t="s">
        <v>150</v>
      </c>
      <c r="C172" s="77">
        <v>10.199999999999999</v>
      </c>
      <c r="E172" s="122">
        <f t="shared" si="15"/>
        <v>0</v>
      </c>
      <c r="F172" s="126">
        <f t="shared" si="16"/>
        <v>0</v>
      </c>
      <c r="G172" s="127">
        <f t="shared" si="17"/>
        <v>1.0000000000000002</v>
      </c>
      <c r="H172" s="129"/>
    </row>
    <row r="173" spans="1:8" x14ac:dyDescent="0.2">
      <c r="A173" s="77">
        <v>1150</v>
      </c>
      <c r="B173" s="111" t="s">
        <v>128</v>
      </c>
      <c r="C173" s="77">
        <v>1.2</v>
      </c>
      <c r="E173" s="122">
        <f t="shared" si="15"/>
        <v>0</v>
      </c>
      <c r="F173" s="126">
        <f t="shared" si="16"/>
        <v>0</v>
      </c>
      <c r="G173" s="127">
        <f t="shared" si="17"/>
        <v>1.0000000000000002</v>
      </c>
      <c r="H173" s="129"/>
    </row>
    <row r="174" spans="1:8" x14ac:dyDescent="0.2">
      <c r="A174" s="77">
        <v>1158</v>
      </c>
      <c r="B174" s="111" t="s">
        <v>267</v>
      </c>
      <c r="C174" s="77">
        <v>0</v>
      </c>
      <c r="E174" s="122">
        <f t="shared" si="15"/>
        <v>0</v>
      </c>
      <c r="F174" s="126">
        <f t="shared" si="16"/>
        <v>0</v>
      </c>
      <c r="G174" s="127">
        <f t="shared" si="17"/>
        <v>1.0000000000000002</v>
      </c>
      <c r="H174" s="129"/>
    </row>
    <row r="175" spans="1:8" x14ac:dyDescent="0.2">
      <c r="A175" s="77">
        <v>1159</v>
      </c>
      <c r="B175" s="111" t="s">
        <v>265</v>
      </c>
      <c r="C175" s="77">
        <v>0</v>
      </c>
      <c r="D175" s="122">
        <v>2</v>
      </c>
      <c r="E175" s="122">
        <f t="shared" si="15"/>
        <v>0</v>
      </c>
      <c r="F175" s="126">
        <f t="shared" si="16"/>
        <v>0</v>
      </c>
      <c r="G175" s="127">
        <f t="shared" si="17"/>
        <v>1.0000000000000002</v>
      </c>
      <c r="H175" s="129"/>
    </row>
    <row r="176" spans="1:8" x14ac:dyDescent="0.2">
      <c r="A176" s="77">
        <v>1161</v>
      </c>
      <c r="B176" s="111" t="s">
        <v>133</v>
      </c>
      <c r="C176" s="77">
        <v>4.8</v>
      </c>
      <c r="E176" s="122">
        <f t="shared" si="15"/>
        <v>0</v>
      </c>
      <c r="F176" s="126">
        <f t="shared" si="16"/>
        <v>0</v>
      </c>
      <c r="G176" s="127">
        <f t="shared" si="17"/>
        <v>1.0000000000000002</v>
      </c>
      <c r="H176" s="129"/>
    </row>
    <row r="177" spans="1:8" x14ac:dyDescent="0.2">
      <c r="A177" s="77">
        <v>1162</v>
      </c>
      <c r="B177" s="111" t="s">
        <v>269</v>
      </c>
      <c r="C177" s="77">
        <v>0</v>
      </c>
      <c r="D177" s="122">
        <v>320</v>
      </c>
      <c r="E177" s="122">
        <f t="shared" si="15"/>
        <v>0</v>
      </c>
      <c r="F177" s="126">
        <f t="shared" si="16"/>
        <v>0</v>
      </c>
      <c r="G177" s="127">
        <f t="shared" si="17"/>
        <v>1.0000000000000002</v>
      </c>
      <c r="H177" s="129"/>
    </row>
    <row r="178" spans="1:8" x14ac:dyDescent="0.2">
      <c r="A178" s="77">
        <v>1165</v>
      </c>
      <c r="B178" s="111" t="s">
        <v>266</v>
      </c>
      <c r="C178" s="77">
        <v>0</v>
      </c>
      <c r="E178" s="122">
        <f t="shared" si="15"/>
        <v>0</v>
      </c>
      <c r="F178" s="126">
        <f t="shared" si="16"/>
        <v>0</v>
      </c>
      <c r="G178" s="127">
        <f t="shared" si="17"/>
        <v>1.0000000000000002</v>
      </c>
      <c r="H178" s="129"/>
    </row>
    <row r="179" spans="1:8" x14ac:dyDescent="0.2">
      <c r="A179" s="77">
        <v>1177</v>
      </c>
      <c r="B179" s="111" t="s">
        <v>144</v>
      </c>
      <c r="C179" s="77">
        <v>869</v>
      </c>
      <c r="E179" s="122">
        <f t="shared" si="15"/>
        <v>0</v>
      </c>
      <c r="F179" s="126">
        <f t="shared" si="16"/>
        <v>0</v>
      </c>
      <c r="G179" s="127">
        <f t="shared" si="17"/>
        <v>1.0000000000000002</v>
      </c>
      <c r="H179" s="129"/>
    </row>
    <row r="180" spans="1:8" x14ac:dyDescent="0.2">
      <c r="A180" s="77">
        <v>1178</v>
      </c>
      <c r="B180" s="111" t="s">
        <v>268</v>
      </c>
      <c r="C180" s="77">
        <v>0</v>
      </c>
      <c r="E180" s="122">
        <f t="shared" si="15"/>
        <v>0</v>
      </c>
      <c r="F180" s="126">
        <f t="shared" si="16"/>
        <v>0</v>
      </c>
      <c r="G180" s="127">
        <f t="shared" si="17"/>
        <v>1.0000000000000002</v>
      </c>
      <c r="H180" s="129"/>
    </row>
    <row r="181" spans="1:8" ht="13.5" thickBot="1" x14ac:dyDescent="0.25">
      <c r="A181" s="77">
        <v>1179</v>
      </c>
      <c r="B181" s="116" t="s">
        <v>142</v>
      </c>
      <c r="C181" s="77">
        <v>4.9000000000000004</v>
      </c>
      <c r="E181" s="122">
        <f t="shared" si="15"/>
        <v>0</v>
      </c>
      <c r="F181" s="126">
        <f t="shared" si="16"/>
        <v>0</v>
      </c>
      <c r="G181" s="127">
        <f t="shared" si="17"/>
        <v>1.0000000000000002</v>
      </c>
      <c r="H181" s="129"/>
    </row>
    <row r="182" spans="1:8" x14ac:dyDescent="0.2">
      <c r="B182" s="125"/>
      <c r="E182" s="122">
        <f>SUM(E3:E181)</f>
        <v>222497740.79399997</v>
      </c>
      <c r="F182" s="126">
        <f t="shared" ref="F182" si="18">+E182/$E$182</f>
        <v>1</v>
      </c>
      <c r="G182" s="127"/>
    </row>
    <row r="183" spans="1:8" x14ac:dyDescent="0.2">
      <c r="B183" s="125"/>
    </row>
  </sheetData>
  <sortState ref="A3:G181">
    <sortCondition descending="1" ref="E3:E181"/>
  </sortState>
  <pageMargins left="0.70866141732283472" right="0.70866141732283472" top="0.74803149606299213" bottom="0.74803149606299213" header="0.31496062992125984" footer="0.31496062992125984"/>
  <pageSetup scale="67" fitToHeight="3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23"/>
  <sheetViews>
    <sheetView tabSelected="1" workbookViewId="0">
      <selection activeCell="A26" sqref="A26"/>
    </sheetView>
  </sheetViews>
  <sheetFormatPr baseColWidth="10" defaultRowHeight="12" x14ac:dyDescent="0.2"/>
  <cols>
    <col min="1" max="1" width="11.42578125" style="163"/>
    <col min="2" max="2" width="8.7109375" style="163" bestFit="1" customWidth="1"/>
    <col min="3" max="3" width="39.7109375" style="163" bestFit="1" customWidth="1"/>
    <col min="4" max="5" width="9.28515625" style="163" bestFit="1" customWidth="1"/>
    <col min="6" max="6" width="9.85546875" style="163" bestFit="1" customWidth="1"/>
    <col min="7" max="7" width="9" style="163" bestFit="1" customWidth="1"/>
    <col min="8" max="8" width="11.28515625" style="163" bestFit="1" customWidth="1"/>
    <col min="9" max="9" width="8.140625" style="163" bestFit="1" customWidth="1"/>
    <col min="10" max="10" width="11.140625" style="163" bestFit="1" customWidth="1"/>
    <col min="11" max="11" width="10.42578125" style="163" bestFit="1" customWidth="1"/>
    <col min="12" max="12" width="23.7109375" style="163" customWidth="1"/>
    <col min="13" max="16384" width="11.42578125" style="163"/>
  </cols>
  <sheetData>
    <row r="1" spans="2:12" ht="12.75" thickBot="1" x14ac:dyDescent="0.25">
      <c r="B1" s="161" t="s">
        <v>370</v>
      </c>
      <c r="C1" s="162">
        <v>40248</v>
      </c>
      <c r="G1" s="161" t="s">
        <v>371</v>
      </c>
      <c r="H1" s="164"/>
      <c r="I1" s="164"/>
      <c r="J1" s="164"/>
    </row>
    <row r="2" spans="2:12" ht="61.5" customHeight="1" x14ac:dyDescent="0.2">
      <c r="B2" s="165" t="s">
        <v>372</v>
      </c>
      <c r="C2" s="166" t="s">
        <v>328</v>
      </c>
      <c r="D2" s="166" t="s">
        <v>373</v>
      </c>
      <c r="E2" s="167" t="s">
        <v>374</v>
      </c>
      <c r="F2" s="167" t="s">
        <v>375</v>
      </c>
      <c r="G2" s="167" t="s">
        <v>385</v>
      </c>
      <c r="H2" s="167" t="s">
        <v>376</v>
      </c>
      <c r="I2" s="166" t="s">
        <v>377</v>
      </c>
      <c r="J2" s="167" t="s">
        <v>386</v>
      </c>
      <c r="K2" s="168" t="s">
        <v>388</v>
      </c>
      <c r="L2" s="169" t="s">
        <v>387</v>
      </c>
    </row>
    <row r="3" spans="2:12" x14ac:dyDescent="0.2">
      <c r="B3" s="170">
        <v>1113</v>
      </c>
      <c r="C3" s="160" t="s">
        <v>91</v>
      </c>
      <c r="D3" s="171">
        <v>106</v>
      </c>
      <c r="E3" s="171"/>
      <c r="F3" s="171">
        <v>134</v>
      </c>
      <c r="G3" s="172">
        <f>+(D3+E3)/F3</f>
        <v>0.79104477611940294</v>
      </c>
      <c r="H3" s="173">
        <v>2</v>
      </c>
      <c r="I3" s="185">
        <f t="shared" ref="I3:I23" si="0">+G3-H3</f>
        <v>-1.2089552238805972</v>
      </c>
      <c r="J3" s="174">
        <f>+$C$1+G3</f>
        <v>40248.791044776117</v>
      </c>
      <c r="K3" s="174">
        <f t="shared" ref="K3:K13" si="1">+J3-(H3+1)</f>
        <v>40245.791044776117</v>
      </c>
      <c r="L3" s="175"/>
    </row>
    <row r="4" spans="2:12" x14ac:dyDescent="0.2">
      <c r="B4" s="170">
        <v>1111</v>
      </c>
      <c r="C4" s="160" t="s">
        <v>90</v>
      </c>
      <c r="D4" s="171">
        <v>0</v>
      </c>
      <c r="E4" s="171"/>
      <c r="F4" s="171">
        <v>28</v>
      </c>
      <c r="G4" s="172">
        <f t="shared" ref="G4:G23" si="2">+(D4+E4)/F4</f>
        <v>0</v>
      </c>
      <c r="H4" s="173">
        <v>2</v>
      </c>
      <c r="I4" s="185">
        <f t="shared" si="0"/>
        <v>-2</v>
      </c>
      <c r="J4" s="174">
        <f t="shared" ref="J4:J23" si="3">+$C$1+G4</f>
        <v>40248</v>
      </c>
      <c r="K4" s="174">
        <f t="shared" si="1"/>
        <v>40245</v>
      </c>
      <c r="L4" s="175"/>
    </row>
    <row r="5" spans="2:12" x14ac:dyDescent="0.2">
      <c r="B5" s="170">
        <v>1019</v>
      </c>
      <c r="C5" s="160" t="s">
        <v>326</v>
      </c>
      <c r="D5" s="171">
        <v>250</v>
      </c>
      <c r="E5" s="171"/>
      <c r="F5" s="171">
        <v>43</v>
      </c>
      <c r="G5" s="172">
        <f t="shared" si="2"/>
        <v>5.8139534883720927</v>
      </c>
      <c r="H5" s="173">
        <v>3</v>
      </c>
      <c r="I5" s="185">
        <f t="shared" si="0"/>
        <v>2.8139534883720927</v>
      </c>
      <c r="J5" s="174">
        <f t="shared" si="3"/>
        <v>40253.813953488374</v>
      </c>
      <c r="K5" s="174">
        <f t="shared" si="1"/>
        <v>40249.813953488374</v>
      </c>
      <c r="L5" s="175"/>
    </row>
    <row r="6" spans="2:12" x14ac:dyDescent="0.2">
      <c r="B6" s="170">
        <v>1074</v>
      </c>
      <c r="C6" s="160" t="s">
        <v>369</v>
      </c>
      <c r="D6" s="171">
        <v>0</v>
      </c>
      <c r="E6" s="171"/>
      <c r="F6" s="171">
        <v>84</v>
      </c>
      <c r="G6" s="172">
        <f t="shared" si="2"/>
        <v>0</v>
      </c>
      <c r="H6" s="173">
        <v>3</v>
      </c>
      <c r="I6" s="185">
        <f t="shared" si="0"/>
        <v>-3</v>
      </c>
      <c r="J6" s="174">
        <f t="shared" si="3"/>
        <v>40248</v>
      </c>
      <c r="K6" s="174">
        <f t="shared" si="1"/>
        <v>40244</v>
      </c>
      <c r="L6" s="175"/>
    </row>
    <row r="7" spans="2:12" x14ac:dyDescent="0.2">
      <c r="B7" s="170">
        <v>1076</v>
      </c>
      <c r="C7" s="160" t="s">
        <v>64</v>
      </c>
      <c r="D7" s="171">
        <v>0</v>
      </c>
      <c r="E7" s="171"/>
      <c r="F7" s="171">
        <v>84</v>
      </c>
      <c r="G7" s="172">
        <f t="shared" si="2"/>
        <v>0</v>
      </c>
      <c r="H7" s="173">
        <v>5</v>
      </c>
      <c r="I7" s="185">
        <f t="shared" si="0"/>
        <v>-5</v>
      </c>
      <c r="J7" s="174">
        <f t="shared" si="3"/>
        <v>40248</v>
      </c>
      <c r="K7" s="174">
        <f t="shared" si="1"/>
        <v>40242</v>
      </c>
      <c r="L7" s="175"/>
    </row>
    <row r="8" spans="2:12" x14ac:dyDescent="0.2">
      <c r="B8" s="170">
        <v>1123</v>
      </c>
      <c r="C8" s="160" t="s">
        <v>100</v>
      </c>
      <c r="D8" s="171">
        <v>635</v>
      </c>
      <c r="E8" s="171"/>
      <c r="F8" s="171">
        <v>71</v>
      </c>
      <c r="G8" s="172">
        <f t="shared" si="2"/>
        <v>8.943661971830986</v>
      </c>
      <c r="H8" s="173">
        <v>5</v>
      </c>
      <c r="I8" s="185">
        <f t="shared" si="0"/>
        <v>3.943661971830986</v>
      </c>
      <c r="J8" s="174">
        <f t="shared" si="3"/>
        <v>40256.943661971833</v>
      </c>
      <c r="K8" s="174">
        <f t="shared" si="1"/>
        <v>40250.943661971833</v>
      </c>
      <c r="L8" s="175"/>
    </row>
    <row r="9" spans="2:12" x14ac:dyDescent="0.2">
      <c r="B9" s="170">
        <v>1073</v>
      </c>
      <c r="C9" s="160" t="s">
        <v>62</v>
      </c>
      <c r="D9" s="171">
        <v>0</v>
      </c>
      <c r="E9" s="171"/>
      <c r="F9" s="171">
        <v>43</v>
      </c>
      <c r="G9" s="172">
        <f t="shared" si="2"/>
        <v>0</v>
      </c>
      <c r="H9" s="173">
        <v>5</v>
      </c>
      <c r="I9" s="185">
        <f t="shared" si="0"/>
        <v>-5</v>
      </c>
      <c r="J9" s="174">
        <f t="shared" si="3"/>
        <v>40248</v>
      </c>
      <c r="K9" s="174">
        <f t="shared" si="1"/>
        <v>40242</v>
      </c>
      <c r="L9" s="175"/>
    </row>
    <row r="10" spans="2:12" x14ac:dyDescent="0.2">
      <c r="B10" s="170">
        <v>1100</v>
      </c>
      <c r="C10" s="160" t="s">
        <v>255</v>
      </c>
      <c r="D10" s="171">
        <v>628</v>
      </c>
      <c r="E10" s="171"/>
      <c r="F10" s="171">
        <v>68</v>
      </c>
      <c r="G10" s="172">
        <f t="shared" si="2"/>
        <v>9.235294117647058</v>
      </c>
      <c r="H10" s="173">
        <v>5</v>
      </c>
      <c r="I10" s="185">
        <f t="shared" si="0"/>
        <v>4.235294117647058</v>
      </c>
      <c r="J10" s="174">
        <f t="shared" si="3"/>
        <v>40257.23529411765</v>
      </c>
      <c r="K10" s="174">
        <f t="shared" si="1"/>
        <v>40251.23529411765</v>
      </c>
      <c r="L10" s="175"/>
    </row>
    <row r="11" spans="2:12" x14ac:dyDescent="0.2">
      <c r="B11" s="170">
        <v>1097</v>
      </c>
      <c r="C11" s="160" t="s">
        <v>82</v>
      </c>
      <c r="D11" s="171">
        <v>780</v>
      </c>
      <c r="E11" s="171"/>
      <c r="F11" s="171">
        <v>179</v>
      </c>
      <c r="G11" s="172">
        <f t="shared" si="2"/>
        <v>4.3575418994413404</v>
      </c>
      <c r="H11" s="173">
        <v>5</v>
      </c>
      <c r="I11" s="185">
        <f t="shared" si="0"/>
        <v>-0.64245810055865959</v>
      </c>
      <c r="J11" s="174">
        <f t="shared" si="3"/>
        <v>40252.357541899444</v>
      </c>
      <c r="K11" s="174">
        <f t="shared" si="1"/>
        <v>40246.357541899444</v>
      </c>
      <c r="L11" s="175"/>
    </row>
    <row r="12" spans="2:12" x14ac:dyDescent="0.2">
      <c r="B12" s="170">
        <v>1064</v>
      </c>
      <c r="C12" s="160" t="s">
        <v>241</v>
      </c>
      <c r="D12" s="171">
        <v>11</v>
      </c>
      <c r="E12" s="171"/>
      <c r="F12" s="171">
        <v>1</v>
      </c>
      <c r="G12" s="172">
        <f t="shared" si="2"/>
        <v>11</v>
      </c>
      <c r="H12" s="173">
        <v>5</v>
      </c>
      <c r="I12" s="185">
        <f t="shared" si="0"/>
        <v>6</v>
      </c>
      <c r="J12" s="174">
        <f t="shared" si="3"/>
        <v>40259</v>
      </c>
      <c r="K12" s="174">
        <f t="shared" si="1"/>
        <v>40253</v>
      </c>
      <c r="L12" s="175"/>
    </row>
    <row r="13" spans="2:12" x14ac:dyDescent="0.2">
      <c r="B13" s="170">
        <v>1121</v>
      </c>
      <c r="C13" s="160" t="s">
        <v>99</v>
      </c>
      <c r="D13" s="171">
        <v>644</v>
      </c>
      <c r="E13" s="171"/>
      <c r="F13" s="171">
        <v>37</v>
      </c>
      <c r="G13" s="172">
        <f t="shared" si="2"/>
        <v>17.405405405405407</v>
      </c>
      <c r="H13" s="173">
        <v>5</v>
      </c>
      <c r="I13" s="185">
        <f t="shared" si="0"/>
        <v>12.405405405405407</v>
      </c>
      <c r="J13" s="174">
        <f t="shared" si="3"/>
        <v>40265.405405405407</v>
      </c>
      <c r="K13" s="174">
        <f t="shared" si="1"/>
        <v>40259.405405405407</v>
      </c>
      <c r="L13" s="175"/>
    </row>
    <row r="14" spans="2:12" x14ac:dyDescent="0.2">
      <c r="B14" s="170">
        <v>1087</v>
      </c>
      <c r="C14" s="160" t="s">
        <v>72</v>
      </c>
      <c r="D14" s="171">
        <v>0</v>
      </c>
      <c r="E14" s="171"/>
      <c r="F14" s="171">
        <v>1980</v>
      </c>
      <c r="G14" s="172">
        <f t="shared" si="2"/>
        <v>0</v>
      </c>
      <c r="H14" s="173">
        <v>15</v>
      </c>
      <c r="I14" s="185">
        <f t="shared" si="0"/>
        <v>-15</v>
      </c>
      <c r="J14" s="174">
        <f t="shared" si="3"/>
        <v>40248</v>
      </c>
      <c r="K14" s="174">
        <f>+J14-(H14+8)</f>
        <v>40225</v>
      </c>
      <c r="L14" s="175"/>
    </row>
    <row r="15" spans="2:12" x14ac:dyDescent="0.2">
      <c r="B15" s="170">
        <v>1018</v>
      </c>
      <c r="C15" s="160" t="s">
        <v>378</v>
      </c>
      <c r="D15" s="171">
        <v>75</v>
      </c>
      <c r="E15" s="171"/>
      <c r="F15" s="171">
        <v>6</v>
      </c>
      <c r="G15" s="172">
        <f t="shared" si="2"/>
        <v>12.5</v>
      </c>
      <c r="H15" s="173">
        <v>15</v>
      </c>
      <c r="I15" s="185">
        <f t="shared" si="0"/>
        <v>-2.5</v>
      </c>
      <c r="J15" s="174">
        <f t="shared" si="3"/>
        <v>40260.5</v>
      </c>
      <c r="K15" s="174">
        <f>+J15-(H15+5)</f>
        <v>40240.5</v>
      </c>
      <c r="L15" s="175"/>
    </row>
    <row r="16" spans="2:12" x14ac:dyDescent="0.2">
      <c r="B16" s="170">
        <v>1016</v>
      </c>
      <c r="C16" s="160" t="s">
        <v>239</v>
      </c>
      <c r="D16" s="171">
        <v>11239</v>
      </c>
      <c r="E16" s="171"/>
      <c r="F16" s="171">
        <v>133</v>
      </c>
      <c r="G16" s="172">
        <f t="shared" si="2"/>
        <v>84.503759398496243</v>
      </c>
      <c r="H16" s="173">
        <v>45</v>
      </c>
      <c r="I16" s="185">
        <f t="shared" si="0"/>
        <v>39.503759398496243</v>
      </c>
      <c r="J16" s="174">
        <f t="shared" si="3"/>
        <v>40332.503759398496</v>
      </c>
      <c r="K16" s="174">
        <f t="shared" ref="K16:K23" si="4">+J16-(H16+8)</f>
        <v>40279.503759398496</v>
      </c>
      <c r="L16" s="175"/>
    </row>
    <row r="17" spans="2:12" x14ac:dyDescent="0.2">
      <c r="B17" s="170">
        <v>1009</v>
      </c>
      <c r="C17" s="160" t="s">
        <v>379</v>
      </c>
      <c r="D17" s="171">
        <v>5660</v>
      </c>
      <c r="E17" s="171"/>
      <c r="F17" s="171">
        <v>139</v>
      </c>
      <c r="G17" s="172">
        <f t="shared" si="2"/>
        <v>40.719424460431654</v>
      </c>
      <c r="H17" s="173">
        <v>45</v>
      </c>
      <c r="I17" s="185">
        <f t="shared" si="0"/>
        <v>-4.2805755395683462</v>
      </c>
      <c r="J17" s="174">
        <f t="shared" si="3"/>
        <v>40288.719424460432</v>
      </c>
      <c r="K17" s="174">
        <f t="shared" si="4"/>
        <v>40235.719424460432</v>
      </c>
      <c r="L17" s="175"/>
    </row>
    <row r="18" spans="2:12" x14ac:dyDescent="0.2">
      <c r="B18" s="170">
        <v>1004</v>
      </c>
      <c r="C18" s="160" t="s">
        <v>10</v>
      </c>
      <c r="D18" s="171">
        <v>5305</v>
      </c>
      <c r="E18" s="171"/>
      <c r="F18" s="171">
        <v>115</v>
      </c>
      <c r="G18" s="172">
        <f t="shared" si="2"/>
        <v>46.130434782608695</v>
      </c>
      <c r="H18" s="173">
        <v>45</v>
      </c>
      <c r="I18" s="185">
        <f t="shared" si="0"/>
        <v>1.1304347826086953</v>
      </c>
      <c r="J18" s="174">
        <f t="shared" si="3"/>
        <v>40294.130434782608</v>
      </c>
      <c r="K18" s="174">
        <f t="shared" si="4"/>
        <v>40241.130434782608</v>
      </c>
      <c r="L18" s="175"/>
    </row>
    <row r="19" spans="2:12" x14ac:dyDescent="0.2">
      <c r="B19" s="170">
        <v>1012</v>
      </c>
      <c r="C19" s="160" t="s">
        <v>380</v>
      </c>
      <c r="D19" s="171">
        <v>2912</v>
      </c>
      <c r="E19" s="171"/>
      <c r="F19" s="171">
        <v>76</v>
      </c>
      <c r="G19" s="172">
        <f t="shared" si="2"/>
        <v>38.315789473684212</v>
      </c>
      <c r="H19" s="173">
        <v>45</v>
      </c>
      <c r="I19" s="185">
        <f t="shared" si="0"/>
        <v>-6.6842105263157876</v>
      </c>
      <c r="J19" s="174">
        <f t="shared" si="3"/>
        <v>40286.315789473687</v>
      </c>
      <c r="K19" s="174">
        <f t="shared" si="4"/>
        <v>40233.315789473687</v>
      </c>
      <c r="L19" s="175"/>
    </row>
    <row r="20" spans="2:12" x14ac:dyDescent="0.2">
      <c r="B20" s="170">
        <v>1010</v>
      </c>
      <c r="C20" s="160" t="s">
        <v>381</v>
      </c>
      <c r="D20" s="171">
        <v>2858</v>
      </c>
      <c r="E20" s="171"/>
      <c r="F20" s="171">
        <v>26</v>
      </c>
      <c r="G20" s="172">
        <f t="shared" si="2"/>
        <v>109.92307692307692</v>
      </c>
      <c r="H20" s="173">
        <v>45</v>
      </c>
      <c r="I20" s="185">
        <f t="shared" si="0"/>
        <v>64.92307692307692</v>
      </c>
      <c r="J20" s="174">
        <f t="shared" si="3"/>
        <v>40357.923076923078</v>
      </c>
      <c r="K20" s="174">
        <f t="shared" si="4"/>
        <v>40304.923076923078</v>
      </c>
      <c r="L20" s="175"/>
    </row>
    <row r="21" spans="2:12" x14ac:dyDescent="0.2">
      <c r="B21" s="176">
        <v>1015</v>
      </c>
      <c r="C21" s="177" t="s">
        <v>382</v>
      </c>
      <c r="D21" s="171">
        <v>3084</v>
      </c>
      <c r="E21" s="171"/>
      <c r="F21" s="171">
        <v>80</v>
      </c>
      <c r="G21" s="172">
        <f t="shared" si="2"/>
        <v>38.549999999999997</v>
      </c>
      <c r="H21" s="173">
        <v>45</v>
      </c>
      <c r="I21" s="185">
        <f t="shared" si="0"/>
        <v>-6.4500000000000028</v>
      </c>
      <c r="J21" s="174">
        <f t="shared" si="3"/>
        <v>40286.550000000003</v>
      </c>
      <c r="K21" s="174">
        <f t="shared" si="4"/>
        <v>40233.550000000003</v>
      </c>
      <c r="L21" s="175"/>
    </row>
    <row r="22" spans="2:12" x14ac:dyDescent="0.2">
      <c r="B22" s="170">
        <v>1014</v>
      </c>
      <c r="C22" s="160" t="s">
        <v>383</v>
      </c>
      <c r="D22" s="171">
        <v>2834</v>
      </c>
      <c r="E22" s="171"/>
      <c r="F22" s="171">
        <v>37</v>
      </c>
      <c r="G22" s="172">
        <f t="shared" si="2"/>
        <v>76.594594594594597</v>
      </c>
      <c r="H22" s="173">
        <v>45</v>
      </c>
      <c r="I22" s="185">
        <f t="shared" si="0"/>
        <v>31.594594594594597</v>
      </c>
      <c r="J22" s="174">
        <f t="shared" si="3"/>
        <v>40324.594594594593</v>
      </c>
      <c r="K22" s="174">
        <f t="shared" si="4"/>
        <v>40271.594594594593</v>
      </c>
      <c r="L22" s="175"/>
    </row>
    <row r="23" spans="2:12" ht="12.75" thickBot="1" x14ac:dyDescent="0.25">
      <c r="B23" s="178">
        <v>1005</v>
      </c>
      <c r="C23" s="179" t="s">
        <v>384</v>
      </c>
      <c r="D23" s="180">
        <v>3556</v>
      </c>
      <c r="E23" s="180"/>
      <c r="F23" s="180">
        <v>30</v>
      </c>
      <c r="G23" s="181">
        <f t="shared" si="2"/>
        <v>118.53333333333333</v>
      </c>
      <c r="H23" s="182">
        <v>45</v>
      </c>
      <c r="I23" s="185">
        <f t="shared" si="0"/>
        <v>73.533333333333331</v>
      </c>
      <c r="J23" s="183">
        <f t="shared" si="3"/>
        <v>40366.533333333333</v>
      </c>
      <c r="K23" s="183">
        <f t="shared" si="4"/>
        <v>40313.533333333333</v>
      </c>
      <c r="L23" s="184"/>
    </row>
  </sheetData>
  <conditionalFormatting sqref="I3:I6">
    <cfRule type="colorScale" priority="4">
      <colorScale>
        <cfvo type="formula" val="+$I$3&lt;$H$3"/>
        <cfvo type="formula" val="$H$3"/>
        <cfvo type="formula" val="+$I$3&gt;$H$3"/>
        <color rgb="FFFF0000"/>
        <color rgb="FFFFFF00"/>
        <color rgb="FF00B050"/>
      </colorScale>
    </cfRule>
    <cfRule type="colorScale" priority="5">
      <colorScale>
        <cfvo type="num" val="&quot;&lt;$H$4&quot;"/>
        <cfvo type="num" val="$H$3"/>
        <cfvo type="num" val="&quot;&gt;$H$4&quot;"/>
        <color rgb="FFFF0000"/>
        <color rgb="FFFFFF00"/>
        <color rgb="FF00B050"/>
      </colorScale>
    </cfRule>
  </conditionalFormatting>
  <conditionalFormatting sqref="I7:I14">
    <cfRule type="colorScale" priority="3">
      <colorScale>
        <cfvo type="formula" val="+$I$7&lt;$H$7"/>
        <cfvo type="formula" val="$H$7"/>
        <cfvo type="formula" val="+$I$7&gt;$H$7"/>
        <color rgb="FFFF0000"/>
        <color rgb="FFFFFF00"/>
        <color rgb="FF00B050"/>
      </colorScale>
    </cfRule>
  </conditionalFormatting>
  <conditionalFormatting sqref="I14:I15">
    <cfRule type="colorScale" priority="2">
      <colorScale>
        <cfvo type="formula" val="+$I$14&lt;$H$14"/>
        <cfvo type="formula" val="$H$14"/>
        <cfvo type="formula" val="+$I$14&gt;$H$14"/>
        <color rgb="FFFF0000"/>
        <color rgb="FFFFFF00"/>
        <color rgb="FF00B050"/>
      </colorScale>
    </cfRule>
  </conditionalFormatting>
  <conditionalFormatting sqref="I16:I23">
    <cfRule type="colorScale" priority="1">
      <colorScale>
        <cfvo type="formula" val="+$I$16&lt;$H$16"/>
        <cfvo type="formula" val="+$H$16"/>
        <cfvo type="formula" val="+$I$16&gt;$H$16"/>
        <color rgb="FFFF0000"/>
        <color rgb="FFFFFF00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scale="72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9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DATOS</vt:lpstr>
      <vt:lpstr>PROM SIMPLE</vt:lpstr>
      <vt:lpstr>PROM DOBLE</vt:lpstr>
      <vt:lpstr>SUAV SIMPLE</vt:lpstr>
      <vt:lpstr>SUAV DOBLE</vt:lpstr>
      <vt:lpstr>ANALISIS</vt:lpstr>
      <vt:lpstr>CLAS ABC</vt:lpstr>
      <vt:lpstr>ESTIMACION CONSUMOS</vt:lpstr>
      <vt:lpstr>Hoja3</vt:lpstr>
      <vt:lpstr>GRAFICO DEMANDA</vt:lpstr>
      <vt:lpstr>datos</vt:lpstr>
      <vt:lpstr>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</dc:creator>
  <cp:lastModifiedBy>Generico Pat Biblioteca</cp:lastModifiedBy>
  <cp:lastPrinted>2010-02-24T02:32:07Z</cp:lastPrinted>
  <dcterms:created xsi:type="dcterms:W3CDTF">2009-11-19T21:58:07Z</dcterms:created>
  <dcterms:modified xsi:type="dcterms:W3CDTF">2017-12-11T17:01:39Z</dcterms:modified>
</cp:coreProperties>
</file>