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queryTables/queryTable1.xml" ContentType="application/vnd.openxmlformats-officedocument.spreadsheetml.query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EDGARDO SAENZ\ESPECIALIZACION UNISABANA\Proyecto de Grado\PROYECTO DE GRADO II - BALTAMAR\ENTREGA DE PROYECTO\DOCUMENTOS PARA LA PRESENTACION\ENTREGA FINAL\ULTIMAS CORRECIONES\"/>
    </mc:Choice>
  </mc:AlternateContent>
  <bookViews>
    <workbookView xWindow="0" yWindow="0" windowWidth="15345" windowHeight="4335" tabRatio="900" activeTab="6"/>
  </bookViews>
  <sheets>
    <sheet name="INDICE" sheetId="2" r:id="rId1"/>
    <sheet name="BALANCE GENERAL" sheetId="11" r:id="rId2"/>
    <sheet name="ESTADO DE RESULTADOS" sheetId="6" r:id="rId3"/>
    <sheet name="INDICADORES FINANCIEROS" sheetId="18" r:id="rId4"/>
    <sheet name="IPC TOTAL" sheetId="32" r:id="rId5"/>
    <sheet name="INFORMACIÓN GENERAL" sheetId="3" r:id="rId6"/>
    <sheet name="DEPRECIACIONES" sheetId="19" r:id="rId7"/>
    <sheet name="PROYECCIÓN DE INGRESOS Y COSTOS" sheetId="7" r:id="rId8"/>
    <sheet name="PROYECCIÓN DE GASTOS" sheetId="13" r:id="rId9"/>
    <sheet name="GASTOS ADMINISTRATIVOS" sheetId="15" r:id="rId10"/>
    <sheet name="GASTOS DE VENTAS" sheetId="16" r:id="rId11"/>
    <sheet name="GASTOS NO OPERACIONALES" sheetId="17" r:id="rId12"/>
    <sheet name="AUXILIAR PROYECCION" sheetId="20" r:id="rId13"/>
    <sheet name="PROY ESTADO DE RESULTADOS" sheetId="9" r:id="rId14"/>
    <sheet name="PROYECCION BALANCE" sheetId="8" r:id="rId15"/>
    <sheet name="FLUJO DE CAJA" sheetId="10" r:id="rId16"/>
    <sheet name="ANALISIS FINANCIERO" sheetId="21" r:id="rId17"/>
    <sheet name="Damodaran" sheetId="31" r:id="rId18"/>
    <sheet name="Mdo Multiplos" sheetId="33" r:id="rId19"/>
    <sheet name="MDO ESTATICO" sheetId="34" r:id="rId20"/>
    <sheet name="INSTRUCCIONES" sheetId="23" r:id="rId21"/>
    <sheet name="INDICADORES META" sheetId="24" r:id="rId22"/>
    <sheet name="INGRESO DE INFORMACIÓN" sheetId="25" r:id="rId23"/>
    <sheet name="TABLERO DE CONTROL" sheetId="26" r:id="rId24"/>
  </sheets>
  <externalReferences>
    <externalReference r:id="rId25"/>
    <externalReference r:id="rId26"/>
    <externalReference r:id="rId27"/>
    <externalReference r:id="rId28"/>
  </externalReferences>
  <definedNames>
    <definedName name="\0" localSheetId="1">#REF!</definedName>
    <definedName name="\0" localSheetId="9">#REF!</definedName>
    <definedName name="\0" localSheetId="10">#REF!</definedName>
    <definedName name="\0" localSheetId="11">#REF!</definedName>
    <definedName name="\0" localSheetId="8">#REF!</definedName>
    <definedName name="\0" localSheetId="7">#REF!</definedName>
    <definedName name="\0">#REF!</definedName>
    <definedName name="__PP1">[1]USUARIOS!$C$47:$F$47</definedName>
    <definedName name="__PP2">[1]USUARIOS!$C$48:$F$48</definedName>
    <definedName name="__PP3">[1]USUARIOS!$C$49:$F$49</definedName>
    <definedName name="__PP4">[1]USUARIOS!$C$50:$F$50</definedName>
    <definedName name="__PP5">[1]USUARIOS!$C$51:$F$51</definedName>
    <definedName name="__PP6">[1]USUARIOS!$C$52:$F$52</definedName>
    <definedName name="__RE1">[1]USUARIOS!$C$39:$F$39</definedName>
    <definedName name="__RE2">[1]USUARIOS!$C$40:$F$40</definedName>
    <definedName name="__RE3">[1]USUARIOS!$C$41:$F$41</definedName>
    <definedName name="__RE4">[1]USUARIOS!$C$42:$F$42</definedName>
    <definedName name="__RE5">[1]USUARIOS!$C$43:$F$43</definedName>
    <definedName name="__RE6">[1]USUARIOS!$C$44:$F$44</definedName>
    <definedName name="_1" localSheetId="1">#REF!</definedName>
    <definedName name="_1" localSheetId="9">#REF!</definedName>
    <definedName name="_1" localSheetId="10">#REF!</definedName>
    <definedName name="_1" localSheetId="11">#REF!</definedName>
    <definedName name="_1" localSheetId="8">#REF!</definedName>
    <definedName name="_1" localSheetId="7">#REF!</definedName>
    <definedName name="_1">#REF!</definedName>
    <definedName name="_2" localSheetId="1">#REF!</definedName>
    <definedName name="_2" localSheetId="9">#REF!</definedName>
    <definedName name="_2" localSheetId="10">#REF!</definedName>
    <definedName name="_2" localSheetId="11">#REF!</definedName>
    <definedName name="_2" localSheetId="8">#REF!</definedName>
    <definedName name="_2" localSheetId="7">#REF!</definedName>
    <definedName name="_2">#REF!</definedName>
    <definedName name="_AFB1" localSheetId="1">#REF!</definedName>
    <definedName name="_AFB1" localSheetId="9">#REF!</definedName>
    <definedName name="_AFB1" localSheetId="10">#REF!</definedName>
    <definedName name="_AFB1" localSheetId="11">#REF!</definedName>
    <definedName name="_AFB1" localSheetId="8">#REF!</definedName>
    <definedName name="_AFB1" localSheetId="7">#REF!</definedName>
    <definedName name="_AFB1">#REF!</definedName>
    <definedName name="_AFB2" localSheetId="1">#REF!</definedName>
    <definedName name="_AFB2" localSheetId="9">#REF!</definedName>
    <definedName name="_AFB2" localSheetId="10">#REF!</definedName>
    <definedName name="_AFB2" localSheetId="11">#REF!</definedName>
    <definedName name="_AFB2" localSheetId="8">#REF!</definedName>
    <definedName name="_AFB2" localSheetId="7">#REF!</definedName>
    <definedName name="_AFB2">#REF!</definedName>
    <definedName name="_AFB3" localSheetId="1">#REF!</definedName>
    <definedName name="_AFB3" localSheetId="9">#REF!</definedName>
    <definedName name="_AFB3" localSheetId="10">#REF!</definedName>
    <definedName name="_AFB3" localSheetId="11">#REF!</definedName>
    <definedName name="_AFB3" localSheetId="8">#REF!</definedName>
    <definedName name="_AFB3" localSheetId="7">#REF!</definedName>
    <definedName name="_AFB3">#REF!</definedName>
    <definedName name="_AFB4" localSheetId="1">#REF!</definedName>
    <definedName name="_AFB4" localSheetId="9">#REF!</definedName>
    <definedName name="_AFB4" localSheetId="10">#REF!</definedName>
    <definedName name="_AFB4" localSheetId="11">#REF!</definedName>
    <definedName name="_AFB4" localSheetId="8">#REF!</definedName>
    <definedName name="_AFB4" localSheetId="7">#REF!</definedName>
    <definedName name="_AFB4">#REF!</definedName>
    <definedName name="_AFB5" localSheetId="1">#REF!</definedName>
    <definedName name="_AFB5" localSheetId="9">#REF!</definedName>
    <definedName name="_AFB5" localSheetId="10">#REF!</definedName>
    <definedName name="_AFB5" localSheetId="11">#REF!</definedName>
    <definedName name="_AFB5" localSheetId="8">#REF!</definedName>
    <definedName name="_AFB5" localSheetId="7">#REF!</definedName>
    <definedName name="_AFB5">#REF!</definedName>
    <definedName name="_AFB6" localSheetId="1">#REF!</definedName>
    <definedName name="_AFB6" localSheetId="9">#REF!</definedName>
    <definedName name="_AFB6" localSheetId="10">#REF!</definedName>
    <definedName name="_AFB6" localSheetId="11">#REF!</definedName>
    <definedName name="_AFB6" localSheetId="8">#REF!</definedName>
    <definedName name="_AFB6" localSheetId="7">#REF!</definedName>
    <definedName name="_AFB6">#REF!</definedName>
    <definedName name="_CSU1" localSheetId="1">#REF!</definedName>
    <definedName name="_CSU1" localSheetId="9">#REF!</definedName>
    <definedName name="_CSU1" localSheetId="10">#REF!</definedName>
    <definedName name="_CSU1" localSheetId="11">#REF!</definedName>
    <definedName name="_CSU1" localSheetId="8">#REF!</definedName>
    <definedName name="_CSU1" localSheetId="7">#REF!</definedName>
    <definedName name="_CSU1">#REF!</definedName>
    <definedName name="_FiE1" localSheetId="1">#REF!</definedName>
    <definedName name="_FiE1" localSheetId="9">#REF!</definedName>
    <definedName name="_FiE1" localSheetId="10">#REF!</definedName>
    <definedName name="_FiE1" localSheetId="11">#REF!</definedName>
    <definedName name="_FiE1" localSheetId="8">#REF!</definedName>
    <definedName name="_FiE1" localSheetId="7">#REF!</definedName>
    <definedName name="_FiE1">#REF!</definedName>
    <definedName name="_FiE2" localSheetId="1">#REF!</definedName>
    <definedName name="_FiE2" localSheetId="9">#REF!</definedName>
    <definedName name="_FiE2" localSheetId="10">#REF!</definedName>
    <definedName name="_FiE2" localSheetId="11">#REF!</definedName>
    <definedName name="_FiE2" localSheetId="8">#REF!</definedName>
    <definedName name="_FiE2" localSheetId="7">#REF!</definedName>
    <definedName name="_FiE2">#REF!</definedName>
    <definedName name="_FiE3" localSheetId="1">#REF!</definedName>
    <definedName name="_FiE3" localSheetId="9">#REF!</definedName>
    <definedName name="_FiE3" localSheetId="10">#REF!</definedName>
    <definedName name="_FiE3" localSheetId="11">#REF!</definedName>
    <definedName name="_FiE3" localSheetId="8">#REF!</definedName>
    <definedName name="_FiE3" localSheetId="7">#REF!</definedName>
    <definedName name="_FiE3">#REF!</definedName>
    <definedName name="_PP1">[1]USUARIOS!$C$47:$F$47</definedName>
    <definedName name="_PP2">[1]USUARIOS!$C$48:$F$48</definedName>
    <definedName name="_PP3">[1]USUARIOS!$C$49:$F$49</definedName>
    <definedName name="_PP4">[1]USUARIOS!$C$50:$F$50</definedName>
    <definedName name="_PP5">[1]USUARIOS!$C$51:$F$51</definedName>
    <definedName name="_PP6">[1]USUARIOS!$C$52:$F$52</definedName>
    <definedName name="_RE1">[1]USUARIOS!$C$39:$F$39</definedName>
    <definedName name="_RE2">[1]USUARIOS!$C$40:$F$40</definedName>
    <definedName name="_RE3">[1]USUARIOS!$C$41:$F$41</definedName>
    <definedName name="_RE4">[1]USUARIOS!$C$42:$F$42</definedName>
    <definedName name="_RE5">[1]USUARIOS!$C$43:$F$43</definedName>
    <definedName name="_RE6">[1]USUARIOS!$C$44:$F$44</definedName>
    <definedName name="_TVE1" localSheetId="1">#REF!</definedName>
    <definedName name="_TVE1" localSheetId="9">#REF!</definedName>
    <definedName name="_TVE1" localSheetId="10">#REF!</definedName>
    <definedName name="_TVE1" localSheetId="11">#REF!</definedName>
    <definedName name="_TVE1" localSheetId="8">#REF!</definedName>
    <definedName name="_TVE1" localSheetId="7">#REF!</definedName>
    <definedName name="_TVE1">#REF!</definedName>
    <definedName name="_TVE2" localSheetId="1">#REF!</definedName>
    <definedName name="_TVE2" localSheetId="9">#REF!</definedName>
    <definedName name="_TVE2" localSheetId="10">#REF!</definedName>
    <definedName name="_TVE2" localSheetId="11">#REF!</definedName>
    <definedName name="_TVE2" localSheetId="8">#REF!</definedName>
    <definedName name="_TVE2" localSheetId="7">#REF!</definedName>
    <definedName name="_TVE2">#REF!</definedName>
    <definedName name="_TVE3" localSheetId="1">#REF!</definedName>
    <definedName name="_TVE3" localSheetId="9">#REF!</definedName>
    <definedName name="_TVE3" localSheetId="10">#REF!</definedName>
    <definedName name="_TVE3" localSheetId="11">#REF!</definedName>
    <definedName name="_TVE3" localSheetId="8">#REF!</definedName>
    <definedName name="_TVE3" localSheetId="7">#REF!</definedName>
    <definedName name="_TVE3">#REF!</definedName>
    <definedName name="_TVE4" localSheetId="1">#REF!</definedName>
    <definedName name="_TVE4" localSheetId="9">#REF!</definedName>
    <definedName name="_TVE4" localSheetId="10">#REF!</definedName>
    <definedName name="_TVE4" localSheetId="11">#REF!</definedName>
    <definedName name="_TVE4" localSheetId="8">#REF!</definedName>
    <definedName name="_TVE4" localSheetId="7">#REF!</definedName>
    <definedName name="_TVE4">#REF!</definedName>
    <definedName name="_TVE5" localSheetId="1">#REF!</definedName>
    <definedName name="_TVE5" localSheetId="9">#REF!</definedName>
    <definedName name="_TVE5" localSheetId="10">#REF!</definedName>
    <definedName name="_TVE5" localSheetId="11">#REF!</definedName>
    <definedName name="_TVE5" localSheetId="8">#REF!</definedName>
    <definedName name="_TVE5" localSheetId="7">#REF!</definedName>
    <definedName name="_TVE5">#REF!</definedName>
    <definedName name="_TVE6" localSheetId="1">#REF!</definedName>
    <definedName name="_TVE6" localSheetId="9">#REF!</definedName>
    <definedName name="_TVE6" localSheetId="10">#REF!</definedName>
    <definedName name="_TVE6" localSheetId="11">#REF!</definedName>
    <definedName name="_TVE6" localSheetId="8">#REF!</definedName>
    <definedName name="_TVE6" localSheetId="7">#REF!</definedName>
    <definedName name="_TVE6">#REF!</definedName>
    <definedName name="_UE1" localSheetId="1">#REF!</definedName>
    <definedName name="_UE1" localSheetId="9">#REF!</definedName>
    <definedName name="_UE1" localSheetId="10">#REF!</definedName>
    <definedName name="_UE1" localSheetId="11">#REF!</definedName>
    <definedName name="_UE1" localSheetId="8">#REF!</definedName>
    <definedName name="_UE1" localSheetId="7">#REF!</definedName>
    <definedName name="_UE1">#REF!</definedName>
    <definedName name="_UE2" localSheetId="1">#REF!</definedName>
    <definedName name="_UE2" localSheetId="9">#REF!</definedName>
    <definedName name="_UE2" localSheetId="10">#REF!</definedName>
    <definedName name="_UE2" localSheetId="11">#REF!</definedName>
    <definedName name="_UE2" localSheetId="8">#REF!</definedName>
    <definedName name="_UE2" localSheetId="7">#REF!</definedName>
    <definedName name="_UE2">#REF!</definedName>
    <definedName name="_UE3" localSheetId="1">#REF!</definedName>
    <definedName name="_UE3" localSheetId="9">#REF!</definedName>
    <definedName name="_UE3" localSheetId="10">#REF!</definedName>
    <definedName name="_UE3" localSheetId="11">#REF!</definedName>
    <definedName name="_UE3" localSheetId="8">#REF!</definedName>
    <definedName name="_UE3" localSheetId="7">#REF!</definedName>
    <definedName name="_UE3">#REF!</definedName>
    <definedName name="_UE4" localSheetId="1">#REF!</definedName>
    <definedName name="_UE4" localSheetId="9">#REF!</definedName>
    <definedName name="_UE4" localSheetId="10">#REF!</definedName>
    <definedName name="_UE4" localSheetId="11">#REF!</definedName>
    <definedName name="_UE4" localSheetId="8">#REF!</definedName>
    <definedName name="_UE4" localSheetId="7">#REF!</definedName>
    <definedName name="_UE4">#REF!</definedName>
    <definedName name="_UE5" localSheetId="1">#REF!</definedName>
    <definedName name="_UE5" localSheetId="9">#REF!</definedName>
    <definedName name="_UE5" localSheetId="10">#REF!</definedName>
    <definedName name="_UE5" localSheetId="11">#REF!</definedName>
    <definedName name="_UE5" localSheetId="8">#REF!</definedName>
    <definedName name="_UE5" localSheetId="7">#REF!</definedName>
    <definedName name="_UE5">#REF!</definedName>
    <definedName name="_UE6" localSheetId="1">#REF!</definedName>
    <definedName name="_UE6" localSheetId="9">#REF!</definedName>
    <definedName name="_UE6" localSheetId="10">#REF!</definedName>
    <definedName name="_UE6" localSheetId="11">#REF!</definedName>
    <definedName name="_UE6" localSheetId="8">#REF!</definedName>
    <definedName name="_UE6" localSheetId="7">#REF!</definedName>
    <definedName name="_UE6">#REF!</definedName>
    <definedName name="A" localSheetId="1">#REF!</definedName>
    <definedName name="A" localSheetId="9">#REF!</definedName>
    <definedName name="A" localSheetId="10">#REF!</definedName>
    <definedName name="A" localSheetId="11">#REF!</definedName>
    <definedName name="A" localSheetId="8">#REF!</definedName>
    <definedName name="A" localSheetId="7">#REF!</definedName>
    <definedName name="A">#REF!</definedName>
    <definedName name="ABONOCAPITAL" localSheetId="1">#REF!</definedName>
    <definedName name="ABONOCAPITAL" localSheetId="9">#REF!</definedName>
    <definedName name="ABONOCAPITAL" localSheetId="10">#REF!</definedName>
    <definedName name="ABONOCAPITAL" localSheetId="11">#REF!</definedName>
    <definedName name="ABONOCAPITAL" localSheetId="8">#REF!</definedName>
    <definedName name="ABONOCAPITAL" localSheetId="7">#REF!</definedName>
    <definedName name="ABONOCAPITAL">#REF!</definedName>
    <definedName name="ADM" localSheetId="1">[2]!ADM</definedName>
    <definedName name="ADM" localSheetId="9">[2]!ADM</definedName>
    <definedName name="ADM" localSheetId="10">[2]!ADM</definedName>
    <definedName name="ADM" localSheetId="11">[2]!ADM</definedName>
    <definedName name="ADM" localSheetId="8">[2]!ADM</definedName>
    <definedName name="ADM" localSheetId="7">[2]!ADM</definedName>
    <definedName name="ADM">[2]!ADM</definedName>
    <definedName name="AFGP" localSheetId="1">#REF!</definedName>
    <definedName name="AFGP" localSheetId="9">#REF!</definedName>
    <definedName name="AFGP" localSheetId="10">#REF!</definedName>
    <definedName name="AFGP" localSheetId="11">#REF!</definedName>
    <definedName name="AFGP" localSheetId="8">#REF!</definedName>
    <definedName name="AFGP" localSheetId="7">#REF!</definedName>
    <definedName name="AFGP">#REF!</definedName>
    <definedName name="AFPP" localSheetId="1">#REF!</definedName>
    <definedName name="AFPP" localSheetId="9">#REF!</definedName>
    <definedName name="AFPP" localSheetId="10">#REF!</definedName>
    <definedName name="AFPP" localSheetId="11">#REF!</definedName>
    <definedName name="AFPP" localSheetId="8">#REF!</definedName>
    <definedName name="AFPP" localSheetId="7">#REF!</definedName>
    <definedName name="AFPP">#REF!</definedName>
    <definedName name="_xlnm.Database" localSheetId="1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8">#REF!</definedName>
    <definedName name="_xlnm.Database" localSheetId="7">#REF!</definedName>
    <definedName name="_xlnm.Database">#REF!</definedName>
    <definedName name="Busca" localSheetId="1">#REF!</definedName>
    <definedName name="Busca" localSheetId="9">#REF!</definedName>
    <definedName name="Busca" localSheetId="10">#REF!</definedName>
    <definedName name="Busca" localSheetId="11">#REF!</definedName>
    <definedName name="Busca" localSheetId="8">#REF!</definedName>
    <definedName name="Busca" localSheetId="7">#REF!</definedName>
    <definedName name="Busca">#REF!</definedName>
    <definedName name="CDT" localSheetId="1">#REF!</definedName>
    <definedName name="CDT" localSheetId="9">#REF!</definedName>
    <definedName name="CDT" localSheetId="10">#REF!</definedName>
    <definedName name="CDT" localSheetId="11">#REF!</definedName>
    <definedName name="CDT" localSheetId="8">#REF!</definedName>
    <definedName name="CDT" localSheetId="7">#REF!</definedName>
    <definedName name="CDT">#REF!</definedName>
    <definedName name="CMInv2" localSheetId="9" hidden="1">{"total",#N/A,FALSE,"TD 0% ";"total",#N/A,FALSE,"TD 12%";"total",#N/A,FALSE,"TD 10%"}</definedName>
    <definedName name="CMInv2" localSheetId="10" hidden="1">{"total",#N/A,FALSE,"TD 0% ";"total",#N/A,FALSE,"TD 12%";"total",#N/A,FALSE,"TD 10%"}</definedName>
    <definedName name="CMInv2" localSheetId="11" hidden="1">{"total",#N/A,FALSE,"TD 0% ";"total",#N/A,FALSE,"TD 12%";"total",#N/A,FALSE,"TD 10%"}</definedName>
    <definedName name="CMInv2" hidden="1">{"total",#N/A,FALSE,"TD 0% ";"total",#N/A,FALSE,"TD 12%";"total",#N/A,FALSE,"TD 10%"}</definedName>
    <definedName name="_xlnm.Criteria" localSheetId="1">#REF!</definedName>
    <definedName name="_xlnm.Criteria" localSheetId="9">#REF!</definedName>
    <definedName name="_xlnm.Criteria" localSheetId="10">#REF!</definedName>
    <definedName name="_xlnm.Criteria" localSheetId="11">#REF!</definedName>
    <definedName name="_xlnm.Criteria" localSheetId="8">#REF!</definedName>
    <definedName name="_xlnm.Criteria" localSheetId="7">#REF!</definedName>
    <definedName name="_xlnm.Criteria">#REF!</definedName>
    <definedName name="CRT" localSheetId="1">#REF!</definedName>
    <definedName name="CRT" localSheetId="9">#REF!</definedName>
    <definedName name="CRT" localSheetId="10">#REF!</definedName>
    <definedName name="CRT" localSheetId="11">#REF!</definedName>
    <definedName name="CRT" localSheetId="8">#REF!</definedName>
    <definedName name="CRT" localSheetId="7">#REF!</definedName>
    <definedName name="CRT">#REF!</definedName>
    <definedName name="CST" localSheetId="1">#REF!</definedName>
    <definedName name="CST" localSheetId="9">#REF!</definedName>
    <definedName name="CST" localSheetId="10">#REF!</definedName>
    <definedName name="CST" localSheetId="11">#REF!</definedName>
    <definedName name="CST" localSheetId="8">#REF!</definedName>
    <definedName name="CST" localSheetId="7">#REF!</definedName>
    <definedName name="CST">#REF!</definedName>
    <definedName name="CSU" localSheetId="1">#REF!</definedName>
    <definedName name="CSU" localSheetId="9">#REF!</definedName>
    <definedName name="CSU" localSheetId="10">#REF!</definedName>
    <definedName name="CSU" localSheetId="11">#REF!</definedName>
    <definedName name="CSU" localSheetId="8">#REF!</definedName>
    <definedName name="CSU" localSheetId="7">#REF!</definedName>
    <definedName name="CSU">#REF!</definedName>
    <definedName name="CUOTANO" localSheetId="1">#REF!</definedName>
    <definedName name="CUOTANO" localSheetId="9">#REF!</definedName>
    <definedName name="CUOTANO" localSheetId="10">#REF!</definedName>
    <definedName name="CUOTANO" localSheetId="11">#REF!</definedName>
    <definedName name="CUOTANO" localSheetId="8">#REF!</definedName>
    <definedName name="CUOTANO" localSheetId="7">#REF!</definedName>
    <definedName name="CUOTANO">#REF!</definedName>
    <definedName name="dgp" localSheetId="1">#REF!</definedName>
    <definedName name="dgp" localSheetId="9">#REF!</definedName>
    <definedName name="dgp" localSheetId="10">#REF!</definedName>
    <definedName name="dgp" localSheetId="11">#REF!</definedName>
    <definedName name="dgp" localSheetId="8">#REF!</definedName>
    <definedName name="dgp" localSheetId="7">#REF!</definedName>
    <definedName name="dgp">#REF!</definedName>
    <definedName name="dpp" localSheetId="1">#REF!</definedName>
    <definedName name="dpp" localSheetId="9">#REF!</definedName>
    <definedName name="dpp" localSheetId="10">#REF!</definedName>
    <definedName name="dpp" localSheetId="11">#REF!</definedName>
    <definedName name="dpp" localSheetId="8">#REF!</definedName>
    <definedName name="dpp" localSheetId="7">#REF!</definedName>
    <definedName name="dpp">#REF!</definedName>
    <definedName name="f1." localSheetId="1">#REF!</definedName>
    <definedName name="f1." localSheetId="9">#REF!</definedName>
    <definedName name="f1." localSheetId="10">#REF!</definedName>
    <definedName name="f1." localSheetId="11">#REF!</definedName>
    <definedName name="f1." localSheetId="8">#REF!</definedName>
    <definedName name="f1." localSheetId="7">#REF!</definedName>
    <definedName name="f1.">#REF!</definedName>
    <definedName name="Fa" localSheetId="1">#REF!</definedName>
    <definedName name="Fa" localSheetId="9">#REF!</definedName>
    <definedName name="Fa" localSheetId="10">#REF!</definedName>
    <definedName name="Fa" localSheetId="11">#REF!</definedName>
    <definedName name="Fa" localSheetId="8">#REF!</definedName>
    <definedName name="Fa" localSheetId="7">#REF!</definedName>
    <definedName name="Fa">#REF!</definedName>
    <definedName name="FABE1" localSheetId="1">#REF!</definedName>
    <definedName name="FABE1" localSheetId="9">#REF!</definedName>
    <definedName name="FABE1" localSheetId="10">#REF!</definedName>
    <definedName name="FABE1" localSheetId="11">#REF!</definedName>
    <definedName name="FABE1" localSheetId="8">#REF!</definedName>
    <definedName name="FABE1" localSheetId="7">#REF!</definedName>
    <definedName name="FABE1">#REF!</definedName>
    <definedName name="FABE2" localSheetId="1">#REF!</definedName>
    <definedName name="FABE2" localSheetId="9">#REF!</definedName>
    <definedName name="FABE2" localSheetId="10">#REF!</definedName>
    <definedName name="FABE2" localSheetId="11">#REF!</definedName>
    <definedName name="FABE2" localSheetId="8">#REF!</definedName>
    <definedName name="FABE2" localSheetId="7">#REF!</definedName>
    <definedName name="FABE2">#REF!</definedName>
    <definedName name="FABE3" localSheetId="1">#REF!</definedName>
    <definedName name="FABE3" localSheetId="9">#REF!</definedName>
    <definedName name="FABE3" localSheetId="10">#REF!</definedName>
    <definedName name="FABE3" localSheetId="11">#REF!</definedName>
    <definedName name="FABE3" localSheetId="8">#REF!</definedName>
    <definedName name="FABE3" localSheetId="7">#REF!</definedName>
    <definedName name="FABE3">#REF!</definedName>
    <definedName name="FABE4" localSheetId="1">#REF!</definedName>
    <definedName name="FABE4" localSheetId="9">#REF!</definedName>
    <definedName name="FABE4" localSheetId="10">#REF!</definedName>
    <definedName name="FABE4" localSheetId="11">#REF!</definedName>
    <definedName name="FABE4" localSheetId="8">#REF!</definedName>
    <definedName name="FABE4" localSheetId="7">#REF!</definedName>
    <definedName name="FABE4">#REF!</definedName>
    <definedName name="FABE5" localSheetId="1">#REF!</definedName>
    <definedName name="FABE5" localSheetId="9">#REF!</definedName>
    <definedName name="FABE5" localSheetId="10">#REF!</definedName>
    <definedName name="FABE5" localSheetId="11">#REF!</definedName>
    <definedName name="FABE5" localSheetId="8">#REF!</definedName>
    <definedName name="FABE5" localSheetId="7">#REF!</definedName>
    <definedName name="FABE5">#REF!</definedName>
    <definedName name="FABE6" localSheetId="1">#REF!</definedName>
    <definedName name="FABE6" localSheetId="9">#REF!</definedName>
    <definedName name="FABE6" localSheetId="10">#REF!</definedName>
    <definedName name="FABE6" localSheetId="11">#REF!</definedName>
    <definedName name="FABE6" localSheetId="8">#REF!</definedName>
    <definedName name="FABE6" localSheetId="7">#REF!</definedName>
    <definedName name="FABE6">#REF!</definedName>
    <definedName name="FABGP" localSheetId="1">#REF!</definedName>
    <definedName name="FABGP" localSheetId="9">#REF!</definedName>
    <definedName name="FABGP" localSheetId="10">#REF!</definedName>
    <definedName name="FABGP" localSheetId="11">#REF!</definedName>
    <definedName name="FABGP" localSheetId="8">#REF!</definedName>
    <definedName name="FABGP" localSheetId="7">#REF!</definedName>
    <definedName name="FABGP">#REF!</definedName>
    <definedName name="FABPP" localSheetId="1">#REF!</definedName>
    <definedName name="FABPP" localSheetId="9">#REF!</definedName>
    <definedName name="FABPP" localSheetId="10">#REF!</definedName>
    <definedName name="FABPP" localSheetId="11">#REF!</definedName>
    <definedName name="FABPP" localSheetId="8">#REF!</definedName>
    <definedName name="FABPP" localSheetId="7">#REF!</definedName>
    <definedName name="FABPP">#REF!</definedName>
    <definedName name="facturacion">[3]facturacion!$H$764:$IK$1021</definedName>
    <definedName name="fc4." localSheetId="1">#REF!</definedName>
    <definedName name="fc4." localSheetId="9">#REF!</definedName>
    <definedName name="fc4." localSheetId="10">#REF!</definedName>
    <definedName name="fc4." localSheetId="11">#REF!</definedName>
    <definedName name="fc4." localSheetId="8">#REF!</definedName>
    <definedName name="fc4." localSheetId="7">#REF!</definedName>
    <definedName name="fc4.">#REF!</definedName>
    <definedName name="fc5." localSheetId="1">#REF!</definedName>
    <definedName name="fc5." localSheetId="9">#REF!</definedName>
    <definedName name="fc5." localSheetId="10">#REF!</definedName>
    <definedName name="fc5." localSheetId="11">#REF!</definedName>
    <definedName name="fc5." localSheetId="8">#REF!</definedName>
    <definedName name="fc5." localSheetId="7">#REF!</definedName>
    <definedName name="fc5.">#REF!</definedName>
    <definedName name="fc6." localSheetId="1">#REF!</definedName>
    <definedName name="fc6." localSheetId="9">#REF!</definedName>
    <definedName name="fc6." localSheetId="10">#REF!</definedName>
    <definedName name="fc6." localSheetId="11">#REF!</definedName>
    <definedName name="fc6." localSheetId="8">#REF!</definedName>
    <definedName name="fc6." localSheetId="7">#REF!</definedName>
    <definedName name="fc6.">#REF!</definedName>
    <definedName name="fcgp" localSheetId="1">#REF!</definedName>
    <definedName name="fcgp" localSheetId="9">#REF!</definedName>
    <definedName name="fcgp" localSheetId="10">#REF!</definedName>
    <definedName name="fcgp" localSheetId="11">#REF!</definedName>
    <definedName name="fcgp" localSheetId="8">#REF!</definedName>
    <definedName name="fcgp" localSheetId="7">#REF!</definedName>
    <definedName name="fcgp">#REF!</definedName>
    <definedName name="fcpp" localSheetId="1">#REF!</definedName>
    <definedName name="fcpp" localSheetId="9">#REF!</definedName>
    <definedName name="fcpp" localSheetId="10">#REF!</definedName>
    <definedName name="fcpp" localSheetId="11">#REF!</definedName>
    <definedName name="fcpp" localSheetId="8">#REF!</definedName>
    <definedName name="fcpp" localSheetId="7">#REF!</definedName>
    <definedName name="fcpp">#REF!</definedName>
    <definedName name="FD" localSheetId="1">#REF!</definedName>
    <definedName name="FD" localSheetId="9">#REF!</definedName>
    <definedName name="FD" localSheetId="10">#REF!</definedName>
    <definedName name="FD" localSheetId="11">#REF!</definedName>
    <definedName name="FD" localSheetId="8">#REF!</definedName>
    <definedName name="FD" localSheetId="7">#REF!</definedName>
    <definedName name="FD">#REF!</definedName>
    <definedName name="Fnr" localSheetId="1">#REF!</definedName>
    <definedName name="Fnr" localSheetId="9">#REF!</definedName>
    <definedName name="Fnr" localSheetId="10">#REF!</definedName>
    <definedName name="Fnr" localSheetId="11">#REF!</definedName>
    <definedName name="Fnr" localSheetId="8">#REF!</definedName>
    <definedName name="Fnr" localSheetId="7">#REF!</definedName>
    <definedName name="Fnr">#REF!</definedName>
    <definedName name="fp1." localSheetId="1">#REF!</definedName>
    <definedName name="fp1." localSheetId="9">#REF!</definedName>
    <definedName name="fp1." localSheetId="10">#REF!</definedName>
    <definedName name="fp1." localSheetId="11">#REF!</definedName>
    <definedName name="fp1." localSheetId="8">#REF!</definedName>
    <definedName name="fp1." localSheetId="7">#REF!</definedName>
    <definedName name="fp1.">#REF!</definedName>
    <definedName name="fp2." localSheetId="1">#REF!</definedName>
    <definedName name="fp2." localSheetId="9">#REF!</definedName>
    <definedName name="fp2." localSheetId="10">#REF!</definedName>
    <definedName name="fp2." localSheetId="11">#REF!</definedName>
    <definedName name="fp2." localSheetId="8">#REF!</definedName>
    <definedName name="fp2." localSheetId="7">#REF!</definedName>
    <definedName name="fp2.">#REF!</definedName>
    <definedName name="fp3." localSheetId="1">#REF!</definedName>
    <definedName name="fp3." localSheetId="9">#REF!</definedName>
    <definedName name="fp3." localSheetId="10">#REF!</definedName>
    <definedName name="fp3." localSheetId="11">#REF!</definedName>
    <definedName name="fp3." localSheetId="8">#REF!</definedName>
    <definedName name="fp3." localSheetId="7">#REF!</definedName>
    <definedName name="fp3.">#REF!</definedName>
    <definedName name="fp4." localSheetId="1">#REF!</definedName>
    <definedName name="fp4." localSheetId="9">#REF!</definedName>
    <definedName name="fp4." localSheetId="10">#REF!</definedName>
    <definedName name="fp4." localSheetId="11">#REF!</definedName>
    <definedName name="fp4." localSheetId="8">#REF!</definedName>
    <definedName name="fp4." localSheetId="7">#REF!</definedName>
    <definedName name="fp4.">#REF!</definedName>
    <definedName name="fp5." localSheetId="1">#REF!</definedName>
    <definedName name="fp5." localSheetId="9">#REF!</definedName>
    <definedName name="fp5." localSheetId="10">#REF!</definedName>
    <definedName name="fp5." localSheetId="11">#REF!</definedName>
    <definedName name="fp5." localSheetId="8">#REF!</definedName>
    <definedName name="fp5." localSheetId="7">#REF!</definedName>
    <definedName name="fp5.">#REF!</definedName>
    <definedName name="fp6." localSheetId="1">#REF!</definedName>
    <definedName name="fp6." localSheetId="9">#REF!</definedName>
    <definedName name="fp6." localSheetId="10">#REF!</definedName>
    <definedName name="fp6." localSheetId="11">#REF!</definedName>
    <definedName name="fp6." localSheetId="8">#REF!</definedName>
    <definedName name="fp6." localSheetId="7">#REF!</definedName>
    <definedName name="fp6.">#REF!</definedName>
    <definedName name="Fr" localSheetId="1">#REF!</definedName>
    <definedName name="Fr" localSheetId="9">#REF!</definedName>
    <definedName name="Fr" localSheetId="10">#REF!</definedName>
    <definedName name="Fr" localSheetId="11">#REF!</definedName>
    <definedName name="Fr" localSheetId="8">#REF!</definedName>
    <definedName name="Fr" localSheetId="7">#REF!</definedName>
    <definedName name="Fr">#REF!</definedName>
    <definedName name="fs1." localSheetId="1">#REF!</definedName>
    <definedName name="fs1." localSheetId="9">#REF!</definedName>
    <definedName name="fs1." localSheetId="10">#REF!</definedName>
    <definedName name="fs1." localSheetId="11">#REF!</definedName>
    <definedName name="fs1." localSheetId="8">#REF!</definedName>
    <definedName name="fs1." localSheetId="7">#REF!</definedName>
    <definedName name="fs1.">#REF!</definedName>
    <definedName name="fs2." localSheetId="1">#REF!</definedName>
    <definedName name="fs2." localSheetId="9">#REF!</definedName>
    <definedName name="fs2." localSheetId="10">#REF!</definedName>
    <definedName name="fs2." localSheetId="11">#REF!</definedName>
    <definedName name="fs2." localSheetId="8">#REF!</definedName>
    <definedName name="fs2." localSheetId="7">#REF!</definedName>
    <definedName name="fs2.">#REF!</definedName>
    <definedName name="fs3." localSheetId="1">#REF!</definedName>
    <definedName name="fs3." localSheetId="9">#REF!</definedName>
    <definedName name="fs3." localSheetId="10">#REF!</definedName>
    <definedName name="fs3." localSheetId="11">#REF!</definedName>
    <definedName name="fs3." localSheetId="8">#REF!</definedName>
    <definedName name="fs3." localSheetId="7">#REF!</definedName>
    <definedName name="fs3.">#REF!</definedName>
    <definedName name="GP_OTROS">[1]USUARIOS!$C$57:$F$57</definedName>
    <definedName name="GP1_">[1]USUARIOS!$C$54:$F$54</definedName>
    <definedName name="GP2_">[1]USUARIOS!$C$55:$F$55</definedName>
    <definedName name="GP3_">[1]USUARIOS!$C$56:$F$56</definedName>
    <definedName name="Ho" localSheetId="1">#REF!</definedName>
    <definedName name="Ho" localSheetId="9">#REF!</definedName>
    <definedName name="Ho" localSheetId="10">#REF!</definedName>
    <definedName name="Ho" localSheetId="11">#REF!</definedName>
    <definedName name="Ho" localSheetId="8">#REF!</definedName>
    <definedName name="Ho" localSheetId="7">#REF!</definedName>
    <definedName name="Ho">#REF!</definedName>
    <definedName name="InformacionGeneral" localSheetId="1">[2]!InformacionGeneral</definedName>
    <definedName name="InformacionGeneral" localSheetId="9">[2]!InformacionGeneral</definedName>
    <definedName name="InformacionGeneral" localSheetId="10">[2]!InformacionGeneral</definedName>
    <definedName name="InformacionGeneral" localSheetId="11">[2]!InformacionGeneral</definedName>
    <definedName name="InformacionGeneral" localSheetId="8">[2]!InformacionGeneral</definedName>
    <definedName name="InformacionGeneral" localSheetId="7">[2]!InformacionGeneral</definedName>
    <definedName name="InformacionGeneral">[2]!InformacionGeneral</definedName>
    <definedName name="INTFIN" localSheetId="1">#REF!</definedName>
    <definedName name="INTFIN" localSheetId="9">#REF!</definedName>
    <definedName name="INTFIN" localSheetId="10">#REF!</definedName>
    <definedName name="INTFIN" localSheetId="11">#REF!</definedName>
    <definedName name="INTFIN" localSheetId="8">#REF!</definedName>
    <definedName name="INTFIN" localSheetId="7">#REF!</definedName>
    <definedName name="INTFIN">#REF!</definedName>
    <definedName name="INV" localSheetId="1">[2]!INV</definedName>
    <definedName name="INV" localSheetId="9">[2]!INV</definedName>
    <definedName name="INV" localSheetId="10">[2]!INV</definedName>
    <definedName name="INV" localSheetId="11">[2]!INV</definedName>
    <definedName name="INV" localSheetId="8">[2]!INV</definedName>
    <definedName name="INV" localSheetId="7">[2]!INV</definedName>
    <definedName name="INV">[2]!INV</definedName>
    <definedName name="ipc_total_ano" localSheetId="4">'IPC TOTAL'!$A$1:$F$30</definedName>
    <definedName name="METROS_CUBICOS">[1]USUARIOS!$F$39:$F$59</definedName>
    <definedName name="N._U._N._R.">[1]USUARIOS!$E$39:$E$59</definedName>
    <definedName name="N._U._R.">[1]USUARIOS!$D$39:$D$59</definedName>
    <definedName name="Nombre" localSheetId="1">#REF!</definedName>
    <definedName name="Nombre" localSheetId="9">#REF!</definedName>
    <definedName name="Nombre" localSheetId="10">#REF!</definedName>
    <definedName name="Nombre" localSheetId="11">#REF!</definedName>
    <definedName name="Nombre" localSheetId="8">#REF!</definedName>
    <definedName name="Nombre" localSheetId="7">#REF!</definedName>
    <definedName name="Nombre">#REF!</definedName>
    <definedName name="OTROS">[1]USUARIOS!$C$58:$F$58</definedName>
    <definedName name="OYM" localSheetId="1">[2]!OYM</definedName>
    <definedName name="OYM" localSheetId="9">[2]!OYM</definedName>
    <definedName name="OYM" localSheetId="10">[2]!OYM</definedName>
    <definedName name="OYM" localSheetId="11">[2]!OYM</definedName>
    <definedName name="OYM" localSheetId="8">[2]!OYM</definedName>
    <definedName name="OYM" localSheetId="7">[2]!OYM</definedName>
    <definedName name="OYM">[2]!OYM</definedName>
    <definedName name="PAGOINTERES" localSheetId="1">#REF!</definedName>
    <definedName name="PAGOINTERES" localSheetId="9">#REF!</definedName>
    <definedName name="PAGOINTERES" localSheetId="10">#REF!</definedName>
    <definedName name="PAGOINTERES" localSheetId="11">#REF!</definedName>
    <definedName name="PAGOINTERES" localSheetId="8">#REF!</definedName>
    <definedName name="PAGOINTERES" localSheetId="7">#REF!</definedName>
    <definedName name="PAGOINTERES">#REF!</definedName>
    <definedName name="parametros" localSheetId="1">[2]!parametros</definedName>
    <definedName name="parametros" localSheetId="9">[2]!parametros</definedName>
    <definedName name="parametros" localSheetId="10">[2]!parametros</definedName>
    <definedName name="parametros" localSheetId="11">[2]!parametros</definedName>
    <definedName name="parametros" localSheetId="8">[2]!parametros</definedName>
    <definedName name="parametros" localSheetId="7">[2]!parametros</definedName>
    <definedName name="parametros">[2]!parametros</definedName>
    <definedName name="PP_OTROS">[1]USUARIOS!$C$53:$F$53</definedName>
    <definedName name="PPU" localSheetId="1">#REF!</definedName>
    <definedName name="PPU" localSheetId="9">#REF!</definedName>
    <definedName name="PPU" localSheetId="10">#REF!</definedName>
    <definedName name="PPU" localSheetId="11">#REF!</definedName>
    <definedName name="PPU" localSheetId="8">#REF!</definedName>
    <definedName name="PPU" localSheetId="7">#REF!</definedName>
    <definedName name="PPU">#REF!</definedName>
    <definedName name="R_OTROS">[1]USUARIOS!$C$45:$F$45</definedName>
    <definedName name="recaudos">[4]recaudos!$H$764:$IK$1021</definedName>
    <definedName name="RES" localSheetId="1">[2]!RES</definedName>
    <definedName name="RES" localSheetId="9">[2]!RES</definedName>
    <definedName name="RES" localSheetId="10">[2]!RES</definedName>
    <definedName name="RES" localSheetId="11">[2]!RES</definedName>
    <definedName name="RES" localSheetId="8">[2]!RES</definedName>
    <definedName name="RES" localSheetId="7">[2]!RES</definedName>
    <definedName name="RES">[2]!RES</definedName>
    <definedName name="SALDO" localSheetId="1">#REF!</definedName>
    <definedName name="SALDO" localSheetId="9">#REF!</definedName>
    <definedName name="SALDO" localSheetId="10">#REF!</definedName>
    <definedName name="SALDO" localSheetId="11">#REF!</definedName>
    <definedName name="SALDO" localSheetId="8">#REF!</definedName>
    <definedName name="SALDO" localSheetId="7">#REF!</definedName>
    <definedName name="SALDO">#REF!</definedName>
    <definedName name="SDJHSAKDFJ" localSheetId="9" hidden="1">{"total",#N/A,FALSE,"TD 0% ";"total",#N/A,FALSE,"TD 12%";"total",#N/A,FALSE,"TD 10%"}</definedName>
    <definedName name="SDJHSAKDFJ" localSheetId="10" hidden="1">{"total",#N/A,FALSE,"TD 0% ";"total",#N/A,FALSE,"TD 12%";"total",#N/A,FALSE,"TD 10%"}</definedName>
    <definedName name="SDJHSAKDFJ" localSheetId="11" hidden="1">{"total",#N/A,FALSE,"TD 0% ";"total",#N/A,FALSE,"TD 12%";"total",#N/A,FALSE,"TD 10%"}</definedName>
    <definedName name="SDJHSAKDFJ" hidden="1">{"total",#N/A,FALSE,"TD 0% ";"total",#N/A,FALSE,"TD 12%";"total",#N/A,FALSE,"TD 10%"}</definedName>
    <definedName name="SUBSIDIOS" localSheetId="1">[2]!SUBSIDIOS</definedName>
    <definedName name="SUBSIDIOS" localSheetId="9">[2]!SUBSIDIOS</definedName>
    <definedName name="SUBSIDIOS" localSheetId="10">[2]!SUBSIDIOS</definedName>
    <definedName name="SUBSIDIOS" localSheetId="11">[2]!SUBSIDIOS</definedName>
    <definedName name="SUBSIDIOS" localSheetId="8">[2]!SUBSIDIOS</definedName>
    <definedName name="SUBSIDIOS" localSheetId="7">[2]!SUBSIDIOS</definedName>
    <definedName name="SUBSIDIOS">[2]!SUBSIDIOS</definedName>
    <definedName name="Subtotal">[1]USUARIOS!$C$46:$F$46</definedName>
    <definedName name="Tama" localSheetId="1">#REF!</definedName>
    <definedName name="Tama" localSheetId="9">#REF!</definedName>
    <definedName name="Tama" localSheetId="10">#REF!</definedName>
    <definedName name="Tama" localSheetId="11">#REF!</definedName>
    <definedName name="Tama" localSheetId="8">#REF!</definedName>
    <definedName name="Tama" localSheetId="7">#REF!</definedName>
    <definedName name="Tama">#REF!</definedName>
    <definedName name="TAR" localSheetId="1">[2]!TAR</definedName>
    <definedName name="TAR" localSheetId="9">[2]!TAR</definedName>
    <definedName name="TAR" localSheetId="10">[2]!TAR</definedName>
    <definedName name="TAR" localSheetId="11">[2]!TAR</definedName>
    <definedName name="TAR" localSheetId="8">[2]!TAR</definedName>
    <definedName name="TAR" localSheetId="7">[2]!TAR</definedName>
    <definedName name="TAR">[2]!TAR</definedName>
    <definedName name="TARIFAS" localSheetId="1">#REF!</definedName>
    <definedName name="TARIFAS" localSheetId="9">#REF!</definedName>
    <definedName name="TARIFAS" localSheetId="10">#REF!</definedName>
    <definedName name="TARIFAS" localSheetId="11">#REF!</definedName>
    <definedName name="TARIFAS" localSheetId="8">#REF!</definedName>
    <definedName name="TARIFAS" localSheetId="7">#REF!</definedName>
    <definedName name="TARIFAS">#REF!</definedName>
    <definedName name="TARIFAS4" localSheetId="9" hidden="1">{"total",#N/A,FALSE,"TD 0% ";"total",#N/A,FALSE,"TD 12%";"total",#N/A,FALSE,"TD 10%"}</definedName>
    <definedName name="TARIFAS4" localSheetId="10" hidden="1">{"total",#N/A,FALSE,"TD 0% ";"total",#N/A,FALSE,"TD 12%";"total",#N/A,FALSE,"TD 10%"}</definedName>
    <definedName name="TARIFAS4" localSheetId="11" hidden="1">{"total",#N/A,FALSE,"TD 0% ";"total",#N/A,FALSE,"TD 12%";"total",#N/A,FALSE,"TD 10%"}</definedName>
    <definedName name="TARIFAS4" hidden="1">{"total",#N/A,FALSE,"TD 0% ";"total",#N/A,FALSE,"TD 12%";"total",#N/A,FALSE,"TD 10%"}</definedName>
    <definedName name="TB" localSheetId="1">#REF!</definedName>
    <definedName name="TB" localSheetId="9">#REF!</definedName>
    <definedName name="TB" localSheetId="10">#REF!</definedName>
    <definedName name="TB" localSheetId="11">#REF!</definedName>
    <definedName name="TB" localSheetId="8">#REF!</definedName>
    <definedName name="TB" localSheetId="7">#REF!</definedName>
    <definedName name="TB">#REF!</definedName>
    <definedName name="testE1" localSheetId="1">#REF!</definedName>
    <definedName name="testE1" localSheetId="9">#REF!</definedName>
    <definedName name="testE1" localSheetId="10">#REF!</definedName>
    <definedName name="testE1" localSheetId="11">#REF!</definedName>
    <definedName name="testE1" localSheetId="8">#REF!</definedName>
    <definedName name="testE1" localSheetId="7">#REF!</definedName>
    <definedName name="testE1">#REF!</definedName>
    <definedName name="testE2" localSheetId="1">#REF!</definedName>
    <definedName name="testE2" localSheetId="9">#REF!</definedName>
    <definedName name="testE2" localSheetId="10">#REF!</definedName>
    <definedName name="testE2" localSheetId="11">#REF!</definedName>
    <definedName name="testE2" localSheetId="8">#REF!</definedName>
    <definedName name="testE2" localSheetId="7">#REF!</definedName>
    <definedName name="testE2">#REF!</definedName>
    <definedName name="testE3" localSheetId="1">#REF!</definedName>
    <definedName name="testE3" localSheetId="9">#REF!</definedName>
    <definedName name="testE3" localSheetId="10">#REF!</definedName>
    <definedName name="testE3" localSheetId="11">#REF!</definedName>
    <definedName name="testE3" localSheetId="8">#REF!</definedName>
    <definedName name="testE3" localSheetId="7">#REF!</definedName>
    <definedName name="testE3">#REF!</definedName>
    <definedName name="testE4" localSheetId="1">#REF!</definedName>
    <definedName name="testE4" localSheetId="9">#REF!</definedName>
    <definedName name="testE4" localSheetId="10">#REF!</definedName>
    <definedName name="testE4" localSheetId="11">#REF!</definedName>
    <definedName name="testE4" localSheetId="8">#REF!</definedName>
    <definedName name="testE4" localSheetId="7">#REF!</definedName>
    <definedName name="testE4">#REF!</definedName>
    <definedName name="testE5" localSheetId="1">#REF!</definedName>
    <definedName name="testE5" localSheetId="9">#REF!</definedName>
    <definedName name="testE5" localSheetId="10">#REF!</definedName>
    <definedName name="testE5" localSheetId="11">#REF!</definedName>
    <definedName name="testE5" localSheetId="8">#REF!</definedName>
    <definedName name="testE5" localSheetId="7">#REF!</definedName>
    <definedName name="testE5">#REF!</definedName>
    <definedName name="testE6" localSheetId="1">#REF!</definedName>
    <definedName name="testE6" localSheetId="9">#REF!</definedName>
    <definedName name="testE6" localSheetId="10">#REF!</definedName>
    <definedName name="testE6" localSheetId="11">#REF!</definedName>
    <definedName name="testE6" localSheetId="8">#REF!</definedName>
    <definedName name="testE6" localSheetId="7">#REF!</definedName>
    <definedName name="testE6">#REF!</definedName>
    <definedName name="testGP" localSheetId="1">#REF!</definedName>
    <definedName name="testGP" localSheetId="9">#REF!</definedName>
    <definedName name="testGP" localSheetId="10">#REF!</definedName>
    <definedName name="testGP" localSheetId="11">#REF!</definedName>
    <definedName name="testGP" localSheetId="8">#REF!</definedName>
    <definedName name="testGP" localSheetId="7">#REF!</definedName>
    <definedName name="testGP">#REF!</definedName>
    <definedName name="testPP" localSheetId="1">#REF!</definedName>
    <definedName name="testPP" localSheetId="9">#REF!</definedName>
    <definedName name="testPP" localSheetId="10">#REF!</definedName>
    <definedName name="testPP" localSheetId="11">#REF!</definedName>
    <definedName name="testPP" localSheetId="8">#REF!</definedName>
    <definedName name="testPP" localSheetId="7">#REF!</definedName>
    <definedName name="testPP">#REF!</definedName>
    <definedName name="TOTAL__Localidad__Zona_o_Concesionario">[1]USUARIOS!$C$59:$F$59</definedName>
    <definedName name="TUR" localSheetId="1">#REF!</definedName>
    <definedName name="TUR" localSheetId="9">#REF!</definedName>
    <definedName name="TUR" localSheetId="10">#REF!</definedName>
    <definedName name="TUR" localSheetId="11">#REF!</definedName>
    <definedName name="TUR" localSheetId="8">#REF!</definedName>
    <definedName name="TUR" localSheetId="7">#REF!</definedName>
    <definedName name="TUR">#REF!</definedName>
    <definedName name="TVGP" localSheetId="1">#REF!</definedName>
    <definedName name="TVGP" localSheetId="9">#REF!</definedName>
    <definedName name="TVGP" localSheetId="10">#REF!</definedName>
    <definedName name="TVGP" localSheetId="11">#REF!</definedName>
    <definedName name="TVGP" localSheetId="8">#REF!</definedName>
    <definedName name="TVGP" localSheetId="7">#REF!</definedName>
    <definedName name="TVGP">#REF!</definedName>
    <definedName name="TVPP" localSheetId="1">#REF!</definedName>
    <definedName name="TVPP" localSheetId="9">#REF!</definedName>
    <definedName name="TVPP" localSheetId="10">#REF!</definedName>
    <definedName name="TVPP" localSheetId="11">#REF!</definedName>
    <definedName name="TVPP" localSheetId="8">#REF!</definedName>
    <definedName name="TVPP" localSheetId="7">#REF!</definedName>
    <definedName name="TVPP">#REF!</definedName>
    <definedName name="UPP" localSheetId="1">#REF!</definedName>
    <definedName name="UPP" localSheetId="9">#REF!</definedName>
    <definedName name="UPP" localSheetId="10">#REF!</definedName>
    <definedName name="UPP" localSheetId="11">#REF!</definedName>
    <definedName name="UPP" localSheetId="8">#REF!</definedName>
    <definedName name="UPP" localSheetId="7">#REF!</definedName>
    <definedName name="UPP">#REF!</definedName>
    <definedName name="Usuarios_Facturados">[1]USUARIOS!$C$39:$C$59</definedName>
    <definedName name="VGP" localSheetId="1">#REF!</definedName>
    <definedName name="VGP" localSheetId="9">#REF!</definedName>
    <definedName name="VGP" localSheetId="10">#REF!</definedName>
    <definedName name="VGP" localSheetId="11">#REF!</definedName>
    <definedName name="VGP" localSheetId="8">#REF!</definedName>
    <definedName name="VGP" localSheetId="7">#REF!</definedName>
    <definedName name="VGP">#REF!</definedName>
    <definedName name="VRCUOTA" localSheetId="1">#REF!</definedName>
    <definedName name="VRCUOTA" localSheetId="9">#REF!</definedName>
    <definedName name="VRCUOTA" localSheetId="10">#REF!</definedName>
    <definedName name="VRCUOTA" localSheetId="11">#REF!</definedName>
    <definedName name="VRCUOTA" localSheetId="8">#REF!</definedName>
    <definedName name="VRCUOTA" localSheetId="7">#REF!</definedName>
    <definedName name="VRCUOTA">#REF!</definedName>
    <definedName name="wrn.resumen." localSheetId="9" hidden="1">{"total",#N/A,FALSE,"TD 0% ";"total",#N/A,FALSE,"TD 12%";"total",#N/A,FALSE,"TD 10%"}</definedName>
    <definedName name="wrn.resumen." localSheetId="10" hidden="1">{"total",#N/A,FALSE,"TD 0% ";"total",#N/A,FALSE,"TD 12%";"total",#N/A,FALSE,"TD 10%"}</definedName>
    <definedName name="wrn.resumen." localSheetId="11" hidden="1">{"total",#N/A,FALSE,"TD 0% ";"total",#N/A,FALSE,"TD 12%";"total",#N/A,FALSE,"TD 10%"}</definedName>
    <definedName name="wrn.resumen." hidden="1">{"total",#N/A,FALSE,"TD 0% ";"total",#N/A,FALSE,"TD 12%";"total",#N/A,FALSE,"TD 10%"}</definedName>
  </definedNames>
  <calcPr calcId="152511"/>
</workbook>
</file>

<file path=xl/calcChain.xml><?xml version="1.0" encoding="utf-8"?>
<calcChain xmlns="http://schemas.openxmlformats.org/spreadsheetml/2006/main">
  <c r="C36" i="21" l="1"/>
  <c r="C35" i="21"/>
  <c r="L32" i="21"/>
  <c r="K32" i="21"/>
  <c r="J32" i="21"/>
  <c r="I32" i="21"/>
  <c r="H32" i="21"/>
  <c r="G32" i="21"/>
  <c r="F32" i="21"/>
  <c r="E32" i="21"/>
  <c r="D32" i="21"/>
  <c r="C32" i="21"/>
  <c r="C34" i="21"/>
  <c r="L31" i="21"/>
  <c r="K31" i="21"/>
  <c r="J31" i="21"/>
  <c r="I31" i="21"/>
  <c r="H31" i="21"/>
  <c r="G31" i="21"/>
  <c r="F31" i="21"/>
  <c r="E31" i="21"/>
  <c r="D31" i="21"/>
  <c r="C31" i="21"/>
  <c r="L15" i="9" l="1"/>
  <c r="F403" i="20" s="1"/>
  <c r="K15" i="9"/>
  <c r="F362" i="20" s="1"/>
  <c r="J15" i="9"/>
  <c r="F321" i="20" s="1"/>
  <c r="I15" i="9"/>
  <c r="F280" i="20" s="1"/>
  <c r="H15" i="9"/>
  <c r="F239" i="20" s="1"/>
  <c r="G15" i="9"/>
  <c r="F198" i="20" s="1"/>
  <c r="F15" i="9"/>
  <c r="F157" i="20" s="1"/>
  <c r="E15" i="9"/>
  <c r="F116" i="20" s="1"/>
  <c r="D15" i="9"/>
  <c r="F75" i="20" s="1"/>
  <c r="C15" i="9"/>
  <c r="F34" i="20" s="1"/>
  <c r="B15" i="9"/>
  <c r="C7" i="21" l="1"/>
  <c r="D7" i="21" s="1"/>
  <c r="E7" i="21" s="1"/>
  <c r="F7" i="21" s="1"/>
  <c r="G7" i="21" s="1"/>
  <c r="H7" i="21" s="1"/>
  <c r="I7" i="21" s="1"/>
  <c r="J7" i="21" s="1"/>
  <c r="K7" i="21" s="1"/>
  <c r="L7" i="21" s="1"/>
  <c r="M7" i="21" s="1"/>
  <c r="C41" i="21" l="1"/>
  <c r="M19" i="21" l="1"/>
  <c r="L19" i="21"/>
  <c r="K19" i="21"/>
  <c r="J19" i="21"/>
  <c r="I19" i="21"/>
  <c r="H19" i="21"/>
  <c r="G19" i="21"/>
  <c r="F19" i="21"/>
  <c r="E19" i="21"/>
  <c r="D19" i="21"/>
  <c r="C19" i="21"/>
  <c r="M17" i="21"/>
  <c r="L17" i="21"/>
  <c r="K17" i="21"/>
  <c r="J17" i="21"/>
  <c r="I17" i="21"/>
  <c r="H17" i="21"/>
  <c r="G17" i="21"/>
  <c r="F17" i="21"/>
  <c r="E17" i="21"/>
  <c r="D17" i="21"/>
  <c r="C17" i="21"/>
  <c r="F9" i="3" l="1"/>
  <c r="E21" i="32"/>
  <c r="C25" i="21" s="1"/>
  <c r="C27" i="21" s="1"/>
  <c r="G131" i="15" l="1"/>
  <c r="H131" i="15" s="1"/>
  <c r="I131" i="15" s="1"/>
  <c r="J131" i="15" s="1"/>
  <c r="K131" i="15" s="1"/>
  <c r="L131" i="15" s="1"/>
  <c r="M131" i="15" s="1"/>
  <c r="N131" i="15" s="1"/>
  <c r="O131" i="15" s="1"/>
  <c r="P131" i="15" s="1"/>
  <c r="Q131" i="15" s="1"/>
  <c r="R131" i="15" s="1"/>
  <c r="S131" i="15" s="1"/>
  <c r="T131" i="15" s="1"/>
  <c r="U131" i="15" s="1"/>
  <c r="G130" i="15"/>
  <c r="H130" i="15" s="1"/>
  <c r="I130" i="15" s="1"/>
  <c r="J130" i="15" s="1"/>
  <c r="K130" i="15" s="1"/>
  <c r="L130" i="15" s="1"/>
  <c r="M130" i="15" s="1"/>
  <c r="N130" i="15" s="1"/>
  <c r="O130" i="15" s="1"/>
  <c r="P130" i="15" s="1"/>
  <c r="Q130" i="15" s="1"/>
  <c r="R130" i="15" s="1"/>
  <c r="S130" i="15" s="1"/>
  <c r="T130" i="15" s="1"/>
  <c r="U130" i="15" s="1"/>
  <c r="G128" i="15"/>
  <c r="H128" i="15" s="1"/>
  <c r="I128" i="15" s="1"/>
  <c r="J128" i="15" s="1"/>
  <c r="K128" i="15" s="1"/>
  <c r="L128" i="15" s="1"/>
  <c r="M128" i="15" s="1"/>
  <c r="N128" i="15" s="1"/>
  <c r="O128" i="15" s="1"/>
  <c r="P128" i="15" s="1"/>
  <c r="Q128" i="15" s="1"/>
  <c r="R128" i="15" s="1"/>
  <c r="S128" i="15" s="1"/>
  <c r="T128" i="15" s="1"/>
  <c r="U128" i="15" s="1"/>
  <c r="G127" i="15"/>
  <c r="H127" i="15" s="1"/>
  <c r="I127" i="15" s="1"/>
  <c r="J127" i="15" s="1"/>
  <c r="K127" i="15" s="1"/>
  <c r="L127" i="15" s="1"/>
  <c r="M127" i="15" s="1"/>
  <c r="N127" i="15" s="1"/>
  <c r="O127" i="15" s="1"/>
  <c r="P127" i="15" s="1"/>
  <c r="Q127" i="15" s="1"/>
  <c r="R127" i="15" s="1"/>
  <c r="S127" i="15" s="1"/>
  <c r="T127" i="15" s="1"/>
  <c r="U127" i="15" s="1"/>
  <c r="G125" i="15"/>
  <c r="H125" i="15" s="1"/>
  <c r="I125" i="15" s="1"/>
  <c r="J125" i="15" s="1"/>
  <c r="K125" i="15" s="1"/>
  <c r="L125" i="15" s="1"/>
  <c r="M125" i="15" s="1"/>
  <c r="N125" i="15" s="1"/>
  <c r="O125" i="15" s="1"/>
  <c r="P125" i="15" s="1"/>
  <c r="Q125" i="15" s="1"/>
  <c r="R125" i="15" s="1"/>
  <c r="S125" i="15" s="1"/>
  <c r="T125" i="15" s="1"/>
  <c r="U125" i="15" s="1"/>
  <c r="G123" i="15"/>
  <c r="H123" i="15" s="1"/>
  <c r="I123" i="15" s="1"/>
  <c r="J123" i="15" s="1"/>
  <c r="K123" i="15" s="1"/>
  <c r="L123" i="15" s="1"/>
  <c r="M123" i="15" s="1"/>
  <c r="N123" i="15" s="1"/>
  <c r="O123" i="15" s="1"/>
  <c r="P123" i="15" s="1"/>
  <c r="Q123" i="15" s="1"/>
  <c r="R123" i="15" s="1"/>
  <c r="S123" i="15" s="1"/>
  <c r="T123" i="15" s="1"/>
  <c r="U123" i="15" s="1"/>
  <c r="G121" i="15"/>
  <c r="H121" i="15" s="1"/>
  <c r="I121" i="15" s="1"/>
  <c r="J121" i="15" s="1"/>
  <c r="K121" i="15" s="1"/>
  <c r="L121" i="15" s="1"/>
  <c r="M121" i="15" s="1"/>
  <c r="N121" i="15" s="1"/>
  <c r="O121" i="15" s="1"/>
  <c r="P121" i="15" s="1"/>
  <c r="Q121" i="15" s="1"/>
  <c r="R121" i="15" s="1"/>
  <c r="S121" i="15" s="1"/>
  <c r="T121" i="15" s="1"/>
  <c r="U121" i="15" s="1"/>
  <c r="G120" i="15"/>
  <c r="H120" i="15" s="1"/>
  <c r="I120" i="15" s="1"/>
  <c r="J120" i="15" s="1"/>
  <c r="K120" i="15" s="1"/>
  <c r="L120" i="15" s="1"/>
  <c r="M120" i="15" s="1"/>
  <c r="N120" i="15" s="1"/>
  <c r="O120" i="15" s="1"/>
  <c r="P120" i="15" s="1"/>
  <c r="Q120" i="15" s="1"/>
  <c r="R120" i="15" s="1"/>
  <c r="S120" i="15" s="1"/>
  <c r="T120" i="15" s="1"/>
  <c r="U120" i="15" s="1"/>
  <c r="G104" i="15"/>
  <c r="H104" i="15" s="1"/>
  <c r="I104" i="15" s="1"/>
  <c r="J104" i="15" s="1"/>
  <c r="K104" i="15" s="1"/>
  <c r="L104" i="15" s="1"/>
  <c r="M104" i="15" s="1"/>
  <c r="N104" i="15" s="1"/>
  <c r="O104" i="15" s="1"/>
  <c r="P104" i="15" s="1"/>
  <c r="Q104" i="15" s="1"/>
  <c r="R104" i="15" s="1"/>
  <c r="S104" i="15" s="1"/>
  <c r="T104" i="15" s="1"/>
  <c r="U104" i="15" s="1"/>
  <c r="G103" i="15"/>
  <c r="H103" i="15" s="1"/>
  <c r="I103" i="15" s="1"/>
  <c r="J103" i="15" s="1"/>
  <c r="K103" i="15" s="1"/>
  <c r="L103" i="15" s="1"/>
  <c r="M103" i="15" s="1"/>
  <c r="N103" i="15" s="1"/>
  <c r="O103" i="15" s="1"/>
  <c r="P103" i="15" s="1"/>
  <c r="Q103" i="15" s="1"/>
  <c r="R103" i="15" s="1"/>
  <c r="S103" i="15" s="1"/>
  <c r="T103" i="15" s="1"/>
  <c r="U103" i="15" s="1"/>
  <c r="G102" i="15"/>
  <c r="H102" i="15" s="1"/>
  <c r="I102" i="15" s="1"/>
  <c r="J102" i="15" s="1"/>
  <c r="K102" i="15" s="1"/>
  <c r="L102" i="15" s="1"/>
  <c r="M102" i="15" s="1"/>
  <c r="N102" i="15" s="1"/>
  <c r="O102" i="15" s="1"/>
  <c r="P102" i="15" s="1"/>
  <c r="Q102" i="15" s="1"/>
  <c r="R102" i="15" s="1"/>
  <c r="S102" i="15" s="1"/>
  <c r="T102" i="15" s="1"/>
  <c r="U102" i="15" s="1"/>
  <c r="G101" i="15"/>
  <c r="H101" i="15" s="1"/>
  <c r="I101" i="15" s="1"/>
  <c r="J101" i="15" s="1"/>
  <c r="K101" i="15" s="1"/>
  <c r="L101" i="15" s="1"/>
  <c r="M101" i="15" s="1"/>
  <c r="N101" i="15" s="1"/>
  <c r="O101" i="15" s="1"/>
  <c r="P101" i="15" s="1"/>
  <c r="Q101" i="15" s="1"/>
  <c r="R101" i="15" s="1"/>
  <c r="S101" i="15" s="1"/>
  <c r="T101" i="15" s="1"/>
  <c r="U101" i="15" s="1"/>
  <c r="G100" i="15"/>
  <c r="H100" i="15" s="1"/>
  <c r="I100" i="15" s="1"/>
  <c r="J100" i="15" s="1"/>
  <c r="K100" i="15" s="1"/>
  <c r="L100" i="15" s="1"/>
  <c r="M100" i="15" s="1"/>
  <c r="N100" i="15" s="1"/>
  <c r="O100" i="15" s="1"/>
  <c r="P100" i="15" s="1"/>
  <c r="Q100" i="15" s="1"/>
  <c r="R100" i="15" s="1"/>
  <c r="S100" i="15" s="1"/>
  <c r="T100" i="15" s="1"/>
  <c r="U100" i="15" s="1"/>
  <c r="G99" i="15"/>
  <c r="H99" i="15" s="1"/>
  <c r="I99" i="15" s="1"/>
  <c r="J99" i="15" s="1"/>
  <c r="K99" i="15" s="1"/>
  <c r="L99" i="15" s="1"/>
  <c r="M99" i="15" s="1"/>
  <c r="N99" i="15" s="1"/>
  <c r="O99" i="15" s="1"/>
  <c r="P99" i="15" s="1"/>
  <c r="Q99" i="15" s="1"/>
  <c r="R99" i="15" s="1"/>
  <c r="S99" i="15" s="1"/>
  <c r="T99" i="15" s="1"/>
  <c r="U99" i="15" s="1"/>
  <c r="G98" i="15"/>
  <c r="H98" i="15" s="1"/>
  <c r="I98" i="15" s="1"/>
  <c r="J98" i="15" s="1"/>
  <c r="K98" i="15" s="1"/>
  <c r="L98" i="15" s="1"/>
  <c r="M98" i="15" s="1"/>
  <c r="N98" i="15" s="1"/>
  <c r="O98" i="15" s="1"/>
  <c r="P98" i="15" s="1"/>
  <c r="Q98" i="15" s="1"/>
  <c r="R98" i="15" s="1"/>
  <c r="S98" i="15" s="1"/>
  <c r="T98" i="15" s="1"/>
  <c r="U98" i="15" s="1"/>
  <c r="G97" i="15"/>
  <c r="H97" i="15" s="1"/>
  <c r="I97" i="15" s="1"/>
  <c r="J97" i="15" s="1"/>
  <c r="K97" i="15" s="1"/>
  <c r="L97" i="15" s="1"/>
  <c r="M97" i="15" s="1"/>
  <c r="N97" i="15" s="1"/>
  <c r="O97" i="15" s="1"/>
  <c r="P97" i="15" s="1"/>
  <c r="Q97" i="15" s="1"/>
  <c r="R97" i="15" s="1"/>
  <c r="S97" i="15" s="1"/>
  <c r="T97" i="15" s="1"/>
  <c r="U97" i="15" s="1"/>
  <c r="G96" i="15"/>
  <c r="H96" i="15" s="1"/>
  <c r="I96" i="15" s="1"/>
  <c r="J96" i="15" s="1"/>
  <c r="K96" i="15" s="1"/>
  <c r="L96" i="15" s="1"/>
  <c r="M96" i="15" s="1"/>
  <c r="N96" i="15" s="1"/>
  <c r="O96" i="15" s="1"/>
  <c r="P96" i="15" s="1"/>
  <c r="Q96" i="15" s="1"/>
  <c r="R96" i="15" s="1"/>
  <c r="S96" i="15" s="1"/>
  <c r="T96" i="15" s="1"/>
  <c r="U96" i="15" s="1"/>
  <c r="G95" i="15"/>
  <c r="H95" i="15" s="1"/>
  <c r="I95" i="15" s="1"/>
  <c r="J95" i="15" s="1"/>
  <c r="K95" i="15" s="1"/>
  <c r="L95" i="15" s="1"/>
  <c r="M95" i="15" s="1"/>
  <c r="N95" i="15" s="1"/>
  <c r="O95" i="15" s="1"/>
  <c r="P95" i="15" s="1"/>
  <c r="Q95" i="15" s="1"/>
  <c r="R95" i="15" s="1"/>
  <c r="S95" i="15" s="1"/>
  <c r="T95" i="15" s="1"/>
  <c r="U95" i="15" s="1"/>
  <c r="G85" i="15"/>
  <c r="H85" i="15" s="1"/>
  <c r="I85" i="15" s="1"/>
  <c r="J85" i="15" s="1"/>
  <c r="K85" i="15" s="1"/>
  <c r="L85" i="15" s="1"/>
  <c r="M85" i="15" s="1"/>
  <c r="N85" i="15" s="1"/>
  <c r="O85" i="15" s="1"/>
  <c r="P85" i="15" s="1"/>
  <c r="Q85" i="15" s="1"/>
  <c r="R85" i="15" s="1"/>
  <c r="S85" i="15" s="1"/>
  <c r="T85" i="15" s="1"/>
  <c r="U85" i="15" s="1"/>
  <c r="G80" i="15"/>
  <c r="H80" i="15" s="1"/>
  <c r="I80" i="15" s="1"/>
  <c r="J80" i="15" s="1"/>
  <c r="K80" i="15" s="1"/>
  <c r="L80" i="15" s="1"/>
  <c r="M80" i="15" s="1"/>
  <c r="N80" i="15" s="1"/>
  <c r="O80" i="15" s="1"/>
  <c r="P80" i="15" s="1"/>
  <c r="Q80" i="15" s="1"/>
  <c r="R80" i="15" s="1"/>
  <c r="S80" i="15" s="1"/>
  <c r="T80" i="15" s="1"/>
  <c r="U80" i="15" s="1"/>
  <c r="G78" i="15"/>
  <c r="H78" i="15" s="1"/>
  <c r="I78" i="15" s="1"/>
  <c r="J78" i="15" s="1"/>
  <c r="K78" i="15" s="1"/>
  <c r="L78" i="15" s="1"/>
  <c r="M78" i="15" s="1"/>
  <c r="N78" i="15" s="1"/>
  <c r="O78" i="15" s="1"/>
  <c r="P78" i="15" s="1"/>
  <c r="Q78" i="15" s="1"/>
  <c r="R78" i="15" s="1"/>
  <c r="S78" i="15" s="1"/>
  <c r="T78" i="15" s="1"/>
  <c r="U78" i="15" s="1"/>
  <c r="G76" i="15"/>
  <c r="H76" i="15" s="1"/>
  <c r="I76" i="15" s="1"/>
  <c r="J76" i="15" s="1"/>
  <c r="K76" i="15" s="1"/>
  <c r="L76" i="15" s="1"/>
  <c r="M76" i="15" s="1"/>
  <c r="N76" i="15" s="1"/>
  <c r="O76" i="15" s="1"/>
  <c r="P76" i="15" s="1"/>
  <c r="Q76" i="15" s="1"/>
  <c r="R76" i="15" s="1"/>
  <c r="S76" i="15" s="1"/>
  <c r="T76" i="15" s="1"/>
  <c r="U76" i="15" s="1"/>
  <c r="G74" i="15"/>
  <c r="H74" i="15" s="1"/>
  <c r="I74" i="15" s="1"/>
  <c r="J74" i="15" s="1"/>
  <c r="K74" i="15" s="1"/>
  <c r="L74" i="15" s="1"/>
  <c r="M74" i="15" s="1"/>
  <c r="N74" i="15" s="1"/>
  <c r="O74" i="15" s="1"/>
  <c r="P74" i="15" s="1"/>
  <c r="Q74" i="15" s="1"/>
  <c r="R74" i="15" s="1"/>
  <c r="S74" i="15" s="1"/>
  <c r="T74" i="15" s="1"/>
  <c r="U74" i="15" s="1"/>
  <c r="G72" i="15"/>
  <c r="H72" i="15" s="1"/>
  <c r="I72" i="15" s="1"/>
  <c r="J72" i="15" s="1"/>
  <c r="K72" i="15" s="1"/>
  <c r="L72" i="15" s="1"/>
  <c r="M72" i="15" s="1"/>
  <c r="N72" i="15" s="1"/>
  <c r="O72" i="15" s="1"/>
  <c r="P72" i="15" s="1"/>
  <c r="Q72" i="15" s="1"/>
  <c r="R72" i="15" s="1"/>
  <c r="S72" i="15" s="1"/>
  <c r="T72" i="15" s="1"/>
  <c r="U72" i="15" s="1"/>
  <c r="G71" i="15"/>
  <c r="H71" i="15" s="1"/>
  <c r="I71" i="15" s="1"/>
  <c r="J71" i="15" s="1"/>
  <c r="K71" i="15" s="1"/>
  <c r="L71" i="15" s="1"/>
  <c r="M71" i="15" s="1"/>
  <c r="N71" i="15" s="1"/>
  <c r="O71" i="15" s="1"/>
  <c r="P71" i="15" s="1"/>
  <c r="Q71" i="15" s="1"/>
  <c r="R71" i="15" s="1"/>
  <c r="S71" i="15" s="1"/>
  <c r="T71" i="15" s="1"/>
  <c r="U71" i="15" s="1"/>
  <c r="G70" i="15"/>
  <c r="H70" i="15" s="1"/>
  <c r="I70" i="15" s="1"/>
  <c r="J70" i="15" s="1"/>
  <c r="K70" i="15" s="1"/>
  <c r="L70" i="15" s="1"/>
  <c r="M70" i="15" s="1"/>
  <c r="N70" i="15" s="1"/>
  <c r="O70" i="15" s="1"/>
  <c r="P70" i="15" s="1"/>
  <c r="Q70" i="15" s="1"/>
  <c r="R70" i="15" s="1"/>
  <c r="S70" i="15" s="1"/>
  <c r="T70" i="15" s="1"/>
  <c r="U70" i="15" s="1"/>
  <c r="G69" i="15"/>
  <c r="H69" i="15" s="1"/>
  <c r="I69" i="15" s="1"/>
  <c r="J69" i="15" s="1"/>
  <c r="K69" i="15" s="1"/>
  <c r="L69" i="15" s="1"/>
  <c r="M69" i="15" s="1"/>
  <c r="N69" i="15" s="1"/>
  <c r="O69" i="15" s="1"/>
  <c r="P69" i="15" s="1"/>
  <c r="Q69" i="15" s="1"/>
  <c r="R69" i="15" s="1"/>
  <c r="S69" i="15" s="1"/>
  <c r="T69" i="15" s="1"/>
  <c r="U69" i="15" s="1"/>
  <c r="G68" i="15"/>
  <c r="H68" i="15" s="1"/>
  <c r="I68" i="15" s="1"/>
  <c r="J68" i="15" s="1"/>
  <c r="K68" i="15" s="1"/>
  <c r="L68" i="15" s="1"/>
  <c r="M68" i="15" s="1"/>
  <c r="N68" i="15" s="1"/>
  <c r="O68" i="15" s="1"/>
  <c r="P68" i="15" s="1"/>
  <c r="Q68" i="15" s="1"/>
  <c r="R68" i="15" s="1"/>
  <c r="S68" i="15" s="1"/>
  <c r="T68" i="15" s="1"/>
  <c r="U68" i="15" s="1"/>
  <c r="G63" i="15"/>
  <c r="H63" i="15" s="1"/>
  <c r="I63" i="15" s="1"/>
  <c r="J63" i="15" s="1"/>
  <c r="K63" i="15" s="1"/>
  <c r="L63" i="15" s="1"/>
  <c r="M63" i="15" s="1"/>
  <c r="N63" i="15" s="1"/>
  <c r="O63" i="15" s="1"/>
  <c r="P63" i="15" s="1"/>
  <c r="Q63" i="15" s="1"/>
  <c r="R63" i="15" s="1"/>
  <c r="S63" i="15" s="1"/>
  <c r="T63" i="15" s="1"/>
  <c r="U63" i="15" s="1"/>
  <c r="G58" i="15"/>
  <c r="H58" i="15" s="1"/>
  <c r="I58" i="15" s="1"/>
  <c r="J58" i="15" s="1"/>
  <c r="K58" i="15" s="1"/>
  <c r="L58" i="15" s="1"/>
  <c r="M58" i="15" s="1"/>
  <c r="N58" i="15" s="1"/>
  <c r="O58" i="15" s="1"/>
  <c r="P58" i="15" s="1"/>
  <c r="Q58" i="15" s="1"/>
  <c r="R58" i="15" s="1"/>
  <c r="S58" i="15" s="1"/>
  <c r="T58" i="15" s="1"/>
  <c r="U58" i="15" s="1"/>
  <c r="G56" i="15"/>
  <c r="H56" i="15" s="1"/>
  <c r="I56" i="15" s="1"/>
  <c r="J56" i="15" s="1"/>
  <c r="K56" i="15" s="1"/>
  <c r="L56" i="15" s="1"/>
  <c r="M56" i="15" s="1"/>
  <c r="N56" i="15" s="1"/>
  <c r="O56" i="15" s="1"/>
  <c r="P56" i="15" s="1"/>
  <c r="Q56" i="15" s="1"/>
  <c r="R56" i="15" s="1"/>
  <c r="S56" i="15" s="1"/>
  <c r="T56" i="15" s="1"/>
  <c r="U56" i="15" s="1"/>
  <c r="G51" i="15"/>
  <c r="H51" i="15" s="1"/>
  <c r="I51" i="15" s="1"/>
  <c r="J51" i="15" s="1"/>
  <c r="K51" i="15" s="1"/>
  <c r="L51" i="15" s="1"/>
  <c r="M51" i="15" s="1"/>
  <c r="N51" i="15" s="1"/>
  <c r="O51" i="15" s="1"/>
  <c r="P51" i="15" s="1"/>
  <c r="Q51" i="15" s="1"/>
  <c r="R51" i="15" s="1"/>
  <c r="S51" i="15" s="1"/>
  <c r="T51" i="15" s="1"/>
  <c r="U51" i="15" s="1"/>
  <c r="G50" i="15"/>
  <c r="H50" i="15" s="1"/>
  <c r="I50" i="15" s="1"/>
  <c r="J50" i="15" s="1"/>
  <c r="K50" i="15" s="1"/>
  <c r="L50" i="15" s="1"/>
  <c r="M50" i="15" s="1"/>
  <c r="N50" i="15" s="1"/>
  <c r="O50" i="15" s="1"/>
  <c r="P50" i="15" s="1"/>
  <c r="Q50" i="15" s="1"/>
  <c r="R50" i="15" s="1"/>
  <c r="S50" i="15" s="1"/>
  <c r="T50" i="15" s="1"/>
  <c r="U50" i="15" s="1"/>
  <c r="G45" i="15"/>
  <c r="H45" i="15" s="1"/>
  <c r="I45" i="15" s="1"/>
  <c r="J45" i="15" s="1"/>
  <c r="K45" i="15" s="1"/>
  <c r="L45" i="15" s="1"/>
  <c r="M45" i="15" s="1"/>
  <c r="N45" i="15" s="1"/>
  <c r="O45" i="15" s="1"/>
  <c r="P45" i="15" s="1"/>
  <c r="Q45" i="15" s="1"/>
  <c r="R45" i="15" s="1"/>
  <c r="S45" i="15" s="1"/>
  <c r="T45" i="15" s="1"/>
  <c r="U45" i="15" s="1"/>
  <c r="G43" i="15"/>
  <c r="H43" i="15" s="1"/>
  <c r="I43" i="15" s="1"/>
  <c r="J43" i="15" s="1"/>
  <c r="K43" i="15" s="1"/>
  <c r="L43" i="15" s="1"/>
  <c r="M43" i="15" s="1"/>
  <c r="N43" i="15" s="1"/>
  <c r="O43" i="15" s="1"/>
  <c r="P43" i="15" s="1"/>
  <c r="Q43" i="15" s="1"/>
  <c r="R43" i="15" s="1"/>
  <c r="S43" i="15" s="1"/>
  <c r="T43" i="15" s="1"/>
  <c r="U43" i="15" s="1"/>
  <c r="G41" i="15"/>
  <c r="H41" i="15" s="1"/>
  <c r="I41" i="15" s="1"/>
  <c r="J41" i="15" s="1"/>
  <c r="K41" i="15" s="1"/>
  <c r="L41" i="15" s="1"/>
  <c r="M41" i="15" s="1"/>
  <c r="N41" i="15" s="1"/>
  <c r="O41" i="15" s="1"/>
  <c r="P41" i="15" s="1"/>
  <c r="Q41" i="15" s="1"/>
  <c r="R41" i="15" s="1"/>
  <c r="S41" i="15" s="1"/>
  <c r="T41" i="15" s="1"/>
  <c r="U41" i="15" s="1"/>
  <c r="G39" i="15"/>
  <c r="H39" i="15" s="1"/>
  <c r="I39" i="15" s="1"/>
  <c r="J39" i="15" s="1"/>
  <c r="K39" i="15" s="1"/>
  <c r="L39" i="15" s="1"/>
  <c r="M39" i="15" s="1"/>
  <c r="N39" i="15" s="1"/>
  <c r="O39" i="15" s="1"/>
  <c r="P39" i="15" s="1"/>
  <c r="Q39" i="15" s="1"/>
  <c r="R39" i="15" s="1"/>
  <c r="S39" i="15" s="1"/>
  <c r="T39" i="15" s="1"/>
  <c r="U39" i="15" s="1"/>
  <c r="G38" i="15"/>
  <c r="H38" i="15" s="1"/>
  <c r="I38" i="15" s="1"/>
  <c r="J38" i="15" s="1"/>
  <c r="K38" i="15" s="1"/>
  <c r="L38" i="15" s="1"/>
  <c r="M38" i="15" s="1"/>
  <c r="N38" i="15" s="1"/>
  <c r="O38" i="15" s="1"/>
  <c r="P38" i="15" s="1"/>
  <c r="Q38" i="15" s="1"/>
  <c r="R38" i="15" s="1"/>
  <c r="S38" i="15" s="1"/>
  <c r="T38" i="15" s="1"/>
  <c r="U38" i="15" s="1"/>
  <c r="G37" i="15"/>
  <c r="H37" i="15" s="1"/>
  <c r="I37" i="15" s="1"/>
  <c r="J37" i="15" s="1"/>
  <c r="K37" i="15" s="1"/>
  <c r="L37" i="15" s="1"/>
  <c r="M37" i="15" s="1"/>
  <c r="N37" i="15" s="1"/>
  <c r="O37" i="15" s="1"/>
  <c r="P37" i="15" s="1"/>
  <c r="Q37" i="15" s="1"/>
  <c r="R37" i="15" s="1"/>
  <c r="S37" i="15" s="1"/>
  <c r="T37" i="15" s="1"/>
  <c r="U37" i="15" s="1"/>
  <c r="G35" i="15"/>
  <c r="H35" i="15" s="1"/>
  <c r="I35" i="15" s="1"/>
  <c r="J35" i="15" s="1"/>
  <c r="K35" i="15" s="1"/>
  <c r="L35" i="15" s="1"/>
  <c r="M35" i="15" s="1"/>
  <c r="N35" i="15" s="1"/>
  <c r="O35" i="15" s="1"/>
  <c r="P35" i="15" s="1"/>
  <c r="Q35" i="15" s="1"/>
  <c r="R35" i="15" s="1"/>
  <c r="S35" i="15" s="1"/>
  <c r="T35" i="15" s="1"/>
  <c r="U35" i="15" s="1"/>
  <c r="G34" i="15"/>
  <c r="H34" i="15" s="1"/>
  <c r="I34" i="15" s="1"/>
  <c r="J34" i="15" s="1"/>
  <c r="K34" i="15" s="1"/>
  <c r="L34" i="15" s="1"/>
  <c r="M34" i="15" s="1"/>
  <c r="N34" i="15" s="1"/>
  <c r="O34" i="15" s="1"/>
  <c r="P34" i="15" s="1"/>
  <c r="Q34" i="15" s="1"/>
  <c r="R34" i="15" s="1"/>
  <c r="S34" i="15" s="1"/>
  <c r="T34" i="15" s="1"/>
  <c r="U34" i="15" s="1"/>
  <c r="G33" i="15"/>
  <c r="H33" i="15" s="1"/>
  <c r="I33" i="15" s="1"/>
  <c r="J33" i="15" s="1"/>
  <c r="K33" i="15" s="1"/>
  <c r="L33" i="15" s="1"/>
  <c r="M33" i="15" s="1"/>
  <c r="N33" i="15" s="1"/>
  <c r="O33" i="15" s="1"/>
  <c r="P33" i="15" s="1"/>
  <c r="Q33" i="15" s="1"/>
  <c r="R33" i="15" s="1"/>
  <c r="S33" i="15" s="1"/>
  <c r="T33" i="15" s="1"/>
  <c r="U33" i="15" s="1"/>
  <c r="G31" i="15"/>
  <c r="H31" i="15" s="1"/>
  <c r="I31" i="15" s="1"/>
  <c r="J31" i="15" s="1"/>
  <c r="K31" i="15" s="1"/>
  <c r="L31" i="15" s="1"/>
  <c r="M31" i="15" s="1"/>
  <c r="N31" i="15" s="1"/>
  <c r="O31" i="15" s="1"/>
  <c r="P31" i="15" s="1"/>
  <c r="Q31" i="15" s="1"/>
  <c r="R31" i="15" s="1"/>
  <c r="S31" i="15" s="1"/>
  <c r="T31" i="15" s="1"/>
  <c r="U31" i="15" s="1"/>
  <c r="G29" i="15"/>
  <c r="H29" i="15" s="1"/>
  <c r="I29" i="15" s="1"/>
  <c r="J29" i="15" s="1"/>
  <c r="K29" i="15" s="1"/>
  <c r="L29" i="15" s="1"/>
  <c r="M29" i="15" s="1"/>
  <c r="N29" i="15" s="1"/>
  <c r="O29" i="15" s="1"/>
  <c r="P29" i="15" s="1"/>
  <c r="Q29" i="15" s="1"/>
  <c r="R29" i="15" s="1"/>
  <c r="S29" i="15" s="1"/>
  <c r="T29" i="15" s="1"/>
  <c r="U29" i="15" s="1"/>
  <c r="G27" i="15"/>
  <c r="H27" i="15" s="1"/>
  <c r="I27" i="15" s="1"/>
  <c r="J27" i="15" s="1"/>
  <c r="K27" i="15" s="1"/>
  <c r="L27" i="15" s="1"/>
  <c r="M27" i="15" s="1"/>
  <c r="N27" i="15" s="1"/>
  <c r="O27" i="15" s="1"/>
  <c r="P27" i="15" s="1"/>
  <c r="Q27" i="15" s="1"/>
  <c r="R27" i="15" s="1"/>
  <c r="S27" i="15" s="1"/>
  <c r="T27" i="15" s="1"/>
  <c r="U27" i="15" s="1"/>
  <c r="G25" i="15"/>
  <c r="H25" i="15" s="1"/>
  <c r="I25" i="15" s="1"/>
  <c r="J25" i="15" s="1"/>
  <c r="K25" i="15" s="1"/>
  <c r="L25" i="15" s="1"/>
  <c r="M25" i="15" s="1"/>
  <c r="N25" i="15" s="1"/>
  <c r="O25" i="15" s="1"/>
  <c r="P25" i="15" s="1"/>
  <c r="Q25" i="15" s="1"/>
  <c r="R25" i="15" s="1"/>
  <c r="S25" i="15" s="1"/>
  <c r="T25" i="15" s="1"/>
  <c r="U25" i="15" s="1"/>
  <c r="G23" i="15"/>
  <c r="H23" i="15" s="1"/>
  <c r="I23" i="15" s="1"/>
  <c r="J23" i="15" s="1"/>
  <c r="K23" i="15" s="1"/>
  <c r="L23" i="15" s="1"/>
  <c r="M23" i="15" s="1"/>
  <c r="N23" i="15" s="1"/>
  <c r="O23" i="15" s="1"/>
  <c r="P23" i="15" s="1"/>
  <c r="Q23" i="15" s="1"/>
  <c r="R23" i="15" s="1"/>
  <c r="S23" i="15" s="1"/>
  <c r="T23" i="15" s="1"/>
  <c r="U23" i="15" s="1"/>
  <c r="G21" i="15"/>
  <c r="H21" i="15" s="1"/>
  <c r="I21" i="15" s="1"/>
  <c r="J21" i="15" s="1"/>
  <c r="K21" i="15" s="1"/>
  <c r="L21" i="15" s="1"/>
  <c r="M21" i="15" s="1"/>
  <c r="N21" i="15" s="1"/>
  <c r="O21" i="15" s="1"/>
  <c r="P21" i="15" s="1"/>
  <c r="Q21" i="15" s="1"/>
  <c r="R21" i="15" s="1"/>
  <c r="S21" i="15" s="1"/>
  <c r="T21" i="15" s="1"/>
  <c r="U21" i="15" s="1"/>
  <c r="G19" i="15"/>
  <c r="H19" i="15" s="1"/>
  <c r="I19" i="15" s="1"/>
  <c r="J19" i="15" s="1"/>
  <c r="K19" i="15" s="1"/>
  <c r="L19" i="15" s="1"/>
  <c r="M19" i="15" s="1"/>
  <c r="N19" i="15" s="1"/>
  <c r="O19" i="15" s="1"/>
  <c r="P19" i="15" s="1"/>
  <c r="Q19" i="15" s="1"/>
  <c r="R19" i="15" s="1"/>
  <c r="S19" i="15" s="1"/>
  <c r="T19" i="15" s="1"/>
  <c r="U19" i="15" s="1"/>
  <c r="G18" i="15"/>
  <c r="H18" i="15" s="1"/>
  <c r="I18" i="15" s="1"/>
  <c r="J18" i="15" s="1"/>
  <c r="K18" i="15" s="1"/>
  <c r="L18" i="15" s="1"/>
  <c r="M18" i="15" s="1"/>
  <c r="N18" i="15" s="1"/>
  <c r="O18" i="15" s="1"/>
  <c r="P18" i="15" s="1"/>
  <c r="Q18" i="15" s="1"/>
  <c r="R18" i="15" s="1"/>
  <c r="S18" i="15" s="1"/>
  <c r="T18" i="15" s="1"/>
  <c r="U18" i="15" s="1"/>
  <c r="G16" i="15"/>
  <c r="H16" i="15" s="1"/>
  <c r="I16" i="15" s="1"/>
  <c r="J16" i="15" s="1"/>
  <c r="K16" i="15" s="1"/>
  <c r="L16" i="15" s="1"/>
  <c r="M16" i="15" s="1"/>
  <c r="N16" i="15" s="1"/>
  <c r="O16" i="15" s="1"/>
  <c r="P16" i="15" s="1"/>
  <c r="Q16" i="15" s="1"/>
  <c r="R16" i="15" s="1"/>
  <c r="S16" i="15" s="1"/>
  <c r="T16" i="15" s="1"/>
  <c r="U16" i="15" s="1"/>
  <c r="G15" i="15"/>
  <c r="H15" i="15" s="1"/>
  <c r="I15" i="15" s="1"/>
  <c r="J15" i="15" s="1"/>
  <c r="K15" i="15" s="1"/>
  <c r="L15" i="15" s="1"/>
  <c r="M15" i="15" s="1"/>
  <c r="N15" i="15" s="1"/>
  <c r="O15" i="15" s="1"/>
  <c r="P15" i="15" s="1"/>
  <c r="Q15" i="15" s="1"/>
  <c r="R15" i="15" s="1"/>
  <c r="S15" i="15" s="1"/>
  <c r="T15" i="15" s="1"/>
  <c r="U15" i="15" s="1"/>
  <c r="M17" i="26" l="1"/>
  <c r="M16" i="26" s="1"/>
  <c r="K17" i="26"/>
  <c r="K16" i="26" s="1"/>
  <c r="I17" i="26"/>
  <c r="I16" i="26" s="1"/>
  <c r="G17" i="26"/>
  <c r="G16" i="26" s="1"/>
  <c r="M15" i="26"/>
  <c r="M14" i="26" s="1"/>
  <c r="K15" i="26"/>
  <c r="K14" i="26" s="1"/>
  <c r="I15" i="26"/>
  <c r="I14" i="26" s="1"/>
  <c r="G15" i="26"/>
  <c r="G14" i="26" s="1"/>
  <c r="M13" i="26"/>
  <c r="M12" i="26" s="1"/>
  <c r="K13" i="26"/>
  <c r="K12" i="26" s="1"/>
  <c r="I13" i="26"/>
  <c r="I12" i="26" s="1"/>
  <c r="G13" i="26"/>
  <c r="G12" i="26" s="1"/>
  <c r="M11" i="26"/>
  <c r="M10" i="26" s="1"/>
  <c r="K11" i="26"/>
  <c r="K10" i="26" s="1"/>
  <c r="I11" i="26"/>
  <c r="I10" i="26" s="1"/>
  <c r="G11" i="26"/>
  <c r="G10" i="26" s="1"/>
  <c r="M9" i="26"/>
  <c r="K9" i="26"/>
  <c r="I9" i="26"/>
  <c r="G9" i="26"/>
  <c r="M7" i="26"/>
  <c r="M6" i="26" s="1"/>
  <c r="K7" i="26"/>
  <c r="K6" i="26" s="1"/>
  <c r="I7" i="26"/>
  <c r="I6" i="26" s="1"/>
  <c r="G7" i="26"/>
  <c r="G6" i="26" s="1"/>
  <c r="E7" i="26"/>
  <c r="E6" i="26" s="1"/>
  <c r="M5" i="26"/>
  <c r="M4" i="26" s="1"/>
  <c r="K5" i="26"/>
  <c r="K4" i="26" s="1"/>
  <c r="I5" i="26"/>
  <c r="I4" i="26" s="1"/>
  <c r="G5" i="26"/>
  <c r="G4" i="26" s="1"/>
  <c r="E13" i="26"/>
  <c r="E12" i="26" s="1"/>
  <c r="E11" i="26"/>
  <c r="E10" i="26" s="1"/>
  <c r="E17" i="26"/>
  <c r="E16" i="26" s="1"/>
  <c r="E15" i="26"/>
  <c r="E14" i="26" s="1"/>
  <c r="E9" i="26"/>
  <c r="E8" i="26" s="1"/>
  <c r="E5" i="26"/>
  <c r="E4" i="26" s="1"/>
  <c r="N16" i="26" l="1"/>
  <c r="H16" i="26"/>
  <c r="J16" i="26"/>
  <c r="N14" i="26"/>
  <c r="J14" i="26"/>
  <c r="N12" i="26"/>
  <c r="L12" i="26"/>
  <c r="H12" i="26"/>
  <c r="F12" i="26"/>
  <c r="J12" i="26"/>
  <c r="N10" i="26"/>
  <c r="L10" i="26"/>
  <c r="J10" i="26"/>
  <c r="H10" i="26"/>
  <c r="F10" i="26"/>
  <c r="K8" i="26"/>
  <c r="I8" i="26"/>
  <c r="F8" i="26"/>
  <c r="J8" i="26"/>
  <c r="N6" i="26"/>
  <c r="J6" i="26"/>
  <c r="H6" i="26"/>
  <c r="F6" i="26"/>
  <c r="N4" i="26"/>
  <c r="L4" i="26"/>
  <c r="J4" i="26"/>
  <c r="F4" i="26"/>
  <c r="H8" i="26" l="1"/>
  <c r="G8" i="26"/>
  <c r="N8" i="26"/>
  <c r="M8" i="26"/>
  <c r="H4" i="26"/>
  <c r="L16" i="26"/>
  <c r="F14" i="26"/>
  <c r="H14" i="26"/>
  <c r="L6" i="26"/>
  <c r="L14" i="26"/>
  <c r="L8" i="26"/>
  <c r="F16" i="26"/>
  <c r="C7" i="10" l="1"/>
  <c r="M16" i="10" l="1"/>
  <c r="M11" i="10"/>
  <c r="M10" i="10"/>
  <c r="L16" i="10"/>
  <c r="L11" i="10"/>
  <c r="L10" i="10"/>
  <c r="K16" i="10"/>
  <c r="K11" i="10"/>
  <c r="K10" i="10"/>
  <c r="J16" i="10"/>
  <c r="J11" i="10"/>
  <c r="J10" i="10"/>
  <c r="I16" i="10"/>
  <c r="I11" i="10"/>
  <c r="I10" i="10"/>
  <c r="H16" i="10"/>
  <c r="H11" i="10"/>
  <c r="G16" i="10"/>
  <c r="G11" i="10"/>
  <c r="F16" i="10"/>
  <c r="F11" i="10"/>
  <c r="E16" i="10"/>
  <c r="E11" i="10"/>
  <c r="I406" i="20" l="1"/>
  <c r="I398" i="20"/>
  <c r="E398" i="20"/>
  <c r="I397" i="20"/>
  <c r="E397" i="20"/>
  <c r="H396" i="20"/>
  <c r="I395" i="20"/>
  <c r="I365" i="20"/>
  <c r="I357" i="20"/>
  <c r="E357" i="20"/>
  <c r="I356" i="20"/>
  <c r="E356" i="20"/>
  <c r="H355" i="20"/>
  <c r="I354" i="20"/>
  <c r="I324" i="20"/>
  <c r="I316" i="20"/>
  <c r="E316" i="20"/>
  <c r="I315" i="20"/>
  <c r="E315" i="20"/>
  <c r="H314" i="20"/>
  <c r="I313" i="20"/>
  <c r="I283" i="20"/>
  <c r="I275" i="20"/>
  <c r="E275" i="20"/>
  <c r="I274" i="20"/>
  <c r="E274" i="20"/>
  <c r="H273" i="20"/>
  <c r="I272" i="20"/>
  <c r="I242" i="20"/>
  <c r="I234" i="20"/>
  <c r="E234" i="20"/>
  <c r="I233" i="20"/>
  <c r="E233" i="20"/>
  <c r="H232" i="20"/>
  <c r="I231" i="20"/>
  <c r="I201" i="20"/>
  <c r="I193" i="20"/>
  <c r="E193" i="20"/>
  <c r="I192" i="20"/>
  <c r="E192" i="20"/>
  <c r="H191" i="20"/>
  <c r="I190" i="20"/>
  <c r="I160" i="20"/>
  <c r="I152" i="20"/>
  <c r="E152" i="20"/>
  <c r="I151" i="20"/>
  <c r="E151" i="20"/>
  <c r="H150" i="20"/>
  <c r="I149" i="20"/>
  <c r="I119" i="20"/>
  <c r="I111" i="20"/>
  <c r="E111" i="20"/>
  <c r="I110" i="20"/>
  <c r="E110" i="20"/>
  <c r="H109" i="20"/>
  <c r="I108" i="20"/>
  <c r="I78" i="20"/>
  <c r="I70" i="20"/>
  <c r="E70" i="20"/>
  <c r="I69" i="20"/>
  <c r="E69" i="20"/>
  <c r="H68" i="20"/>
  <c r="I67" i="20"/>
  <c r="J45" i="20"/>
  <c r="D86" i="20" s="1"/>
  <c r="J86" i="20" s="1"/>
  <c r="D127" i="20" s="1"/>
  <c r="J127" i="20" s="1"/>
  <c r="D168" i="20" s="1"/>
  <c r="J168" i="20" s="1"/>
  <c r="D209" i="20" s="1"/>
  <c r="J209" i="20" s="1"/>
  <c r="D250" i="20" s="1"/>
  <c r="J250" i="20" s="1"/>
  <c r="D291" i="20" s="1"/>
  <c r="J291" i="20" s="1"/>
  <c r="D332" i="20" s="1"/>
  <c r="J332" i="20" s="1"/>
  <c r="D373" i="20" s="1"/>
  <c r="J373" i="20" s="1"/>
  <c r="I37" i="20"/>
  <c r="I29" i="20"/>
  <c r="I28" i="20"/>
  <c r="H27" i="20"/>
  <c r="I26" i="20"/>
  <c r="K25" i="20"/>
  <c r="E66" i="20" s="1"/>
  <c r="K66" i="20" s="1"/>
  <c r="E107" i="20" s="1"/>
  <c r="K107" i="20" s="1"/>
  <c r="E148" i="20" s="1"/>
  <c r="K148" i="20" s="1"/>
  <c r="E189" i="20" s="1"/>
  <c r="K189" i="20" s="1"/>
  <c r="E230" i="20" s="1"/>
  <c r="K230" i="20" s="1"/>
  <c r="E271" i="20" s="1"/>
  <c r="K271" i="20" s="1"/>
  <c r="E312" i="20" s="1"/>
  <c r="K312" i="20" s="1"/>
  <c r="E353" i="20" s="1"/>
  <c r="K353" i="20" s="1"/>
  <c r="E394" i="20" s="1"/>
  <c r="K394" i="20" s="1"/>
  <c r="K23" i="20"/>
  <c r="E64" i="20" s="1"/>
  <c r="K64" i="20" s="1"/>
  <c r="E105" i="20" s="1"/>
  <c r="K105" i="20" s="1"/>
  <c r="E146" i="20" s="1"/>
  <c r="K146" i="20" s="1"/>
  <c r="E187" i="20" s="1"/>
  <c r="K187" i="20" s="1"/>
  <c r="E228" i="20" s="1"/>
  <c r="K228" i="20" s="1"/>
  <c r="E269" i="20" s="1"/>
  <c r="K269" i="20" s="1"/>
  <c r="E310" i="20" s="1"/>
  <c r="K310" i="20" s="1"/>
  <c r="E351" i="20" s="1"/>
  <c r="K351" i="20" s="1"/>
  <c r="E392" i="20" s="1"/>
  <c r="K392" i="20" s="1"/>
  <c r="J11" i="20"/>
  <c r="D52" i="20" s="1"/>
  <c r="J52" i="20" s="1"/>
  <c r="D93" i="20" s="1"/>
  <c r="J93" i="20" s="1"/>
  <c r="D134" i="20" s="1"/>
  <c r="J134" i="20" s="1"/>
  <c r="D175" i="20" s="1"/>
  <c r="J175" i="20" s="1"/>
  <c r="D216" i="20" s="1"/>
  <c r="J216" i="20" s="1"/>
  <c r="D257" i="20" s="1"/>
  <c r="J257" i="20" s="1"/>
  <c r="D298" i="20" s="1"/>
  <c r="J298" i="20" s="1"/>
  <c r="D339" i="20" s="1"/>
  <c r="J339" i="20" s="1"/>
  <c r="D380" i="20" s="1"/>
  <c r="J380" i="20" s="1"/>
  <c r="E182" i="6"/>
  <c r="E213" i="6" l="1"/>
  <c r="E47" i="11"/>
  <c r="G17" i="19" l="1"/>
  <c r="H17" i="19" s="1"/>
  <c r="I17" i="19" s="1"/>
  <c r="J17" i="19" s="1"/>
  <c r="G16" i="19"/>
  <c r="H16" i="19" s="1"/>
  <c r="F13" i="19"/>
  <c r="G13" i="19" s="1"/>
  <c r="H13" i="19" s="1"/>
  <c r="I13" i="19" s="1"/>
  <c r="I11" i="19" s="1"/>
  <c r="I10" i="19" s="1"/>
  <c r="G20" i="13" s="1"/>
  <c r="G12" i="19"/>
  <c r="G9" i="19"/>
  <c r="G8" i="19"/>
  <c r="F15" i="19"/>
  <c r="F14" i="19" s="1"/>
  <c r="F11" i="19"/>
  <c r="F10" i="19" s="1"/>
  <c r="F7" i="19"/>
  <c r="F6" i="19" s="1"/>
  <c r="H15" i="19" l="1"/>
  <c r="H14" i="19" s="1"/>
  <c r="G21" i="13" s="1"/>
  <c r="H8" i="19"/>
  <c r="I8" i="19" s="1"/>
  <c r="J8" i="19" s="1"/>
  <c r="L8" i="19"/>
  <c r="M8" i="19" s="1"/>
  <c r="M9" i="19" s="1"/>
  <c r="J21" i="13"/>
  <c r="F21" i="13"/>
  <c r="H12" i="19"/>
  <c r="I16" i="19"/>
  <c r="I21" i="13"/>
  <c r="E21" i="13"/>
  <c r="H21" i="13"/>
  <c r="D21" i="13"/>
  <c r="H9" i="19"/>
  <c r="I15" i="19" l="1"/>
  <c r="I14" i="19" s="1"/>
  <c r="J16" i="19"/>
  <c r="J15" i="19" s="1"/>
  <c r="J14" i="19" s="1"/>
  <c r="H7" i="19"/>
  <c r="H6" i="19" s="1"/>
  <c r="I9" i="19"/>
  <c r="L12" i="19"/>
  <c r="H11" i="19"/>
  <c r="H10" i="19" s="1"/>
  <c r="K8" i="19"/>
  <c r="D20" i="13" l="1"/>
  <c r="E20" i="13"/>
  <c r="F20" i="13"/>
  <c r="J9" i="19"/>
  <c r="I7" i="19"/>
  <c r="I6" i="19" s="1"/>
  <c r="I5" i="19" s="1"/>
  <c r="H5" i="19"/>
  <c r="G19" i="13"/>
  <c r="K19" i="13"/>
  <c r="H19" i="13"/>
  <c r="L19" i="13"/>
  <c r="E19" i="13"/>
  <c r="I19" i="13"/>
  <c r="M19" i="13"/>
  <c r="F19" i="13"/>
  <c r="J19" i="13"/>
  <c r="D19" i="13"/>
  <c r="E45" i="17"/>
  <c r="E44" i="17" s="1"/>
  <c r="E43" i="17" s="1"/>
  <c r="D45" i="17"/>
  <c r="D44" i="17" s="1"/>
  <c r="D43" i="17" s="1"/>
  <c r="E41" i="17"/>
  <c r="F41" i="17" s="1"/>
  <c r="G41" i="17" s="1"/>
  <c r="H41" i="17" s="1"/>
  <c r="I41" i="17" s="1"/>
  <c r="J41" i="17" s="1"/>
  <c r="K41" i="17" s="1"/>
  <c r="L41" i="17" s="1"/>
  <c r="M41" i="17" s="1"/>
  <c r="N41" i="17" s="1"/>
  <c r="O41" i="17" s="1"/>
  <c r="P41" i="17" s="1"/>
  <c r="Q41" i="17" s="1"/>
  <c r="R41" i="17" s="1"/>
  <c r="S41" i="17" s="1"/>
  <c r="T41" i="17" s="1"/>
  <c r="U41" i="17" s="1"/>
  <c r="D41" i="17"/>
  <c r="E39" i="17"/>
  <c r="D39" i="17"/>
  <c r="E36" i="17"/>
  <c r="F36" i="17" s="1"/>
  <c r="D36" i="17"/>
  <c r="D35" i="17" s="1"/>
  <c r="E33" i="17"/>
  <c r="F33" i="17" s="1"/>
  <c r="G33" i="17" s="1"/>
  <c r="H33" i="17" s="1"/>
  <c r="I33" i="17" s="1"/>
  <c r="J33" i="17" s="1"/>
  <c r="K33" i="17" s="1"/>
  <c r="L33" i="17" s="1"/>
  <c r="M33" i="17" s="1"/>
  <c r="N33" i="17" s="1"/>
  <c r="O33" i="17" s="1"/>
  <c r="P33" i="17" s="1"/>
  <c r="Q33" i="17" s="1"/>
  <c r="R33" i="17" s="1"/>
  <c r="S33" i="17" s="1"/>
  <c r="T33" i="17" s="1"/>
  <c r="U33" i="17" s="1"/>
  <c r="D33" i="17"/>
  <c r="E21" i="17"/>
  <c r="F21" i="17" s="1"/>
  <c r="G21" i="17" s="1"/>
  <c r="H21" i="17" s="1"/>
  <c r="I21" i="17" s="1"/>
  <c r="J21" i="17" s="1"/>
  <c r="K21" i="17" s="1"/>
  <c r="L21" i="17" s="1"/>
  <c r="M21" i="17" s="1"/>
  <c r="N21" i="17" s="1"/>
  <c r="O21" i="17" s="1"/>
  <c r="P21" i="17" s="1"/>
  <c r="Q21" i="17" s="1"/>
  <c r="R21" i="17" s="1"/>
  <c r="S21" i="17" s="1"/>
  <c r="T21" i="17" s="1"/>
  <c r="U21" i="17" s="1"/>
  <c r="D21" i="17"/>
  <c r="D19" i="17"/>
  <c r="D17" i="17" s="1"/>
  <c r="E17" i="17"/>
  <c r="F17" i="17" s="1"/>
  <c r="G17" i="17" s="1"/>
  <c r="H17" i="17" s="1"/>
  <c r="I17" i="17" s="1"/>
  <c r="J17" i="17" s="1"/>
  <c r="K17" i="17" s="1"/>
  <c r="L17" i="17" s="1"/>
  <c r="M17" i="17" s="1"/>
  <c r="N17" i="17" s="1"/>
  <c r="O17" i="17" s="1"/>
  <c r="P17" i="17" s="1"/>
  <c r="Q17" i="17" s="1"/>
  <c r="R17" i="17" s="1"/>
  <c r="S17" i="17" s="1"/>
  <c r="T17" i="17" s="1"/>
  <c r="U17" i="17" s="1"/>
  <c r="E15" i="17"/>
  <c r="F15" i="17" s="1"/>
  <c r="G15" i="17" s="1"/>
  <c r="H15" i="17" s="1"/>
  <c r="I15" i="17" s="1"/>
  <c r="J15" i="17" s="1"/>
  <c r="K15" i="17" s="1"/>
  <c r="L15" i="17" s="1"/>
  <c r="M15" i="17" s="1"/>
  <c r="N15" i="17" s="1"/>
  <c r="O15" i="17" s="1"/>
  <c r="P15" i="17" s="1"/>
  <c r="Q15" i="17" s="1"/>
  <c r="R15" i="17" s="1"/>
  <c r="S15" i="17" s="1"/>
  <c r="T15" i="17" s="1"/>
  <c r="U15" i="17" s="1"/>
  <c r="D15" i="17"/>
  <c r="E13" i="17"/>
  <c r="D13" i="17"/>
  <c r="H8" i="17"/>
  <c r="H9" i="17" s="1"/>
  <c r="E27" i="16"/>
  <c r="F27" i="16" s="1"/>
  <c r="G27" i="16" s="1"/>
  <c r="H27" i="16" s="1"/>
  <c r="I27" i="16" s="1"/>
  <c r="J27" i="16" s="1"/>
  <c r="K27" i="16" s="1"/>
  <c r="L27" i="16" s="1"/>
  <c r="M27" i="16" s="1"/>
  <c r="N27" i="16" s="1"/>
  <c r="O27" i="16" s="1"/>
  <c r="P27" i="16" s="1"/>
  <c r="Q27" i="16" s="1"/>
  <c r="R27" i="16" s="1"/>
  <c r="S27" i="16" s="1"/>
  <c r="T27" i="16" s="1"/>
  <c r="U27" i="16" s="1"/>
  <c r="D27" i="16"/>
  <c r="E25" i="16"/>
  <c r="D25" i="16"/>
  <c r="E21" i="16"/>
  <c r="E20" i="16" s="1"/>
  <c r="K20" i="16" s="1"/>
  <c r="P20" i="16" s="1"/>
  <c r="U20" i="16" s="1"/>
  <c r="D21" i="16"/>
  <c r="D20" i="16" s="1"/>
  <c r="E15" i="16"/>
  <c r="F15" i="16" s="1"/>
  <c r="G15" i="16" s="1"/>
  <c r="H15" i="16" s="1"/>
  <c r="I15" i="16" s="1"/>
  <c r="J15" i="16" s="1"/>
  <c r="K15" i="16" s="1"/>
  <c r="L15" i="16" s="1"/>
  <c r="M15" i="16" s="1"/>
  <c r="N15" i="16" s="1"/>
  <c r="O15" i="16" s="1"/>
  <c r="P15" i="16" s="1"/>
  <c r="Q15" i="16" s="1"/>
  <c r="R15" i="16" s="1"/>
  <c r="S15" i="16" s="1"/>
  <c r="T15" i="16" s="1"/>
  <c r="U15" i="16" s="1"/>
  <c r="D15" i="16"/>
  <c r="E12" i="16"/>
  <c r="D12" i="16"/>
  <c r="H8" i="16"/>
  <c r="H9" i="16" s="1"/>
  <c r="E132" i="15"/>
  <c r="F132" i="15" s="1"/>
  <c r="G132" i="15" s="1"/>
  <c r="H132" i="15" s="1"/>
  <c r="I132" i="15" s="1"/>
  <c r="J132" i="15" s="1"/>
  <c r="K132" i="15" s="1"/>
  <c r="L132" i="15" s="1"/>
  <c r="M132" i="15" s="1"/>
  <c r="N132" i="15" s="1"/>
  <c r="O132" i="15" s="1"/>
  <c r="P132" i="15" s="1"/>
  <c r="Q132" i="15" s="1"/>
  <c r="R132" i="15" s="1"/>
  <c r="S132" i="15" s="1"/>
  <c r="T132" i="15" s="1"/>
  <c r="U132" i="15" s="1"/>
  <c r="D132" i="15"/>
  <c r="E129" i="15"/>
  <c r="F129" i="15" s="1"/>
  <c r="G129" i="15" s="1"/>
  <c r="H129" i="15" s="1"/>
  <c r="I129" i="15" s="1"/>
  <c r="J129" i="15" s="1"/>
  <c r="K129" i="15" s="1"/>
  <c r="L129" i="15" s="1"/>
  <c r="M129" i="15" s="1"/>
  <c r="N129" i="15" s="1"/>
  <c r="O129" i="15" s="1"/>
  <c r="P129" i="15" s="1"/>
  <c r="Q129" i="15" s="1"/>
  <c r="R129" i="15" s="1"/>
  <c r="S129" i="15" s="1"/>
  <c r="T129" i="15" s="1"/>
  <c r="U129" i="15" s="1"/>
  <c r="D129" i="15"/>
  <c r="E126" i="15"/>
  <c r="F126" i="15" s="1"/>
  <c r="G126" i="15" s="1"/>
  <c r="H126" i="15" s="1"/>
  <c r="I126" i="15" s="1"/>
  <c r="J126" i="15" s="1"/>
  <c r="K126" i="15" s="1"/>
  <c r="L126" i="15" s="1"/>
  <c r="M126" i="15" s="1"/>
  <c r="N126" i="15" s="1"/>
  <c r="O126" i="15" s="1"/>
  <c r="P126" i="15" s="1"/>
  <c r="Q126" i="15" s="1"/>
  <c r="R126" i="15" s="1"/>
  <c r="S126" i="15" s="1"/>
  <c r="T126" i="15" s="1"/>
  <c r="U126" i="15" s="1"/>
  <c r="D126" i="15"/>
  <c r="E124" i="15"/>
  <c r="F124" i="15" s="1"/>
  <c r="G124" i="15" s="1"/>
  <c r="H124" i="15" s="1"/>
  <c r="I124" i="15" s="1"/>
  <c r="J124" i="15" s="1"/>
  <c r="K124" i="15" s="1"/>
  <c r="L124" i="15" s="1"/>
  <c r="M124" i="15" s="1"/>
  <c r="N124" i="15" s="1"/>
  <c r="O124" i="15" s="1"/>
  <c r="P124" i="15" s="1"/>
  <c r="Q124" i="15" s="1"/>
  <c r="R124" i="15" s="1"/>
  <c r="S124" i="15" s="1"/>
  <c r="T124" i="15" s="1"/>
  <c r="U124" i="15" s="1"/>
  <c r="D124" i="15"/>
  <c r="E122" i="15"/>
  <c r="F122" i="15" s="1"/>
  <c r="G122" i="15" s="1"/>
  <c r="H122" i="15" s="1"/>
  <c r="I122" i="15" s="1"/>
  <c r="J122" i="15" s="1"/>
  <c r="K122" i="15" s="1"/>
  <c r="L122" i="15" s="1"/>
  <c r="M122" i="15" s="1"/>
  <c r="N122" i="15" s="1"/>
  <c r="O122" i="15" s="1"/>
  <c r="P122" i="15" s="1"/>
  <c r="Q122" i="15" s="1"/>
  <c r="R122" i="15" s="1"/>
  <c r="S122" i="15" s="1"/>
  <c r="T122" i="15" s="1"/>
  <c r="U122" i="15" s="1"/>
  <c r="D122" i="15"/>
  <c r="E119" i="15"/>
  <c r="F119" i="15" s="1"/>
  <c r="G119" i="15" s="1"/>
  <c r="H119" i="15" s="1"/>
  <c r="I119" i="15" s="1"/>
  <c r="J119" i="15" s="1"/>
  <c r="K119" i="15" s="1"/>
  <c r="L119" i="15" s="1"/>
  <c r="M119" i="15" s="1"/>
  <c r="N119" i="15" s="1"/>
  <c r="O119" i="15" s="1"/>
  <c r="P119" i="15" s="1"/>
  <c r="Q119" i="15" s="1"/>
  <c r="R119" i="15" s="1"/>
  <c r="S119" i="15" s="1"/>
  <c r="T119" i="15" s="1"/>
  <c r="U119" i="15" s="1"/>
  <c r="D119" i="15"/>
  <c r="E116" i="15"/>
  <c r="D116" i="15"/>
  <c r="E114" i="15"/>
  <c r="D114" i="15"/>
  <c r="E112" i="15"/>
  <c r="D112" i="15"/>
  <c r="E108" i="15"/>
  <c r="D108" i="15"/>
  <c r="D105" i="15" s="1"/>
  <c r="E106" i="15"/>
  <c r="E102" i="15"/>
  <c r="E101" i="15" s="1"/>
  <c r="D102" i="15"/>
  <c r="D101" i="15" s="1"/>
  <c r="E99" i="15"/>
  <c r="D99" i="15"/>
  <c r="E94" i="15"/>
  <c r="D94" i="15"/>
  <c r="E92" i="15"/>
  <c r="D92" i="15"/>
  <c r="K92" i="15" s="1"/>
  <c r="P92" i="15" s="1"/>
  <c r="E89" i="15"/>
  <c r="D89" i="15"/>
  <c r="E86" i="15"/>
  <c r="D86" i="15"/>
  <c r="E84" i="15"/>
  <c r="F84" i="15" s="1"/>
  <c r="G84" i="15" s="1"/>
  <c r="H84" i="15" s="1"/>
  <c r="I84" i="15" s="1"/>
  <c r="J84" i="15" s="1"/>
  <c r="K84" i="15" s="1"/>
  <c r="L84" i="15" s="1"/>
  <c r="M84" i="15" s="1"/>
  <c r="N84" i="15" s="1"/>
  <c r="O84" i="15" s="1"/>
  <c r="P84" i="15" s="1"/>
  <c r="Q84" i="15" s="1"/>
  <c r="R84" i="15" s="1"/>
  <c r="S84" i="15" s="1"/>
  <c r="T84" i="15" s="1"/>
  <c r="U84" i="15" s="1"/>
  <c r="D84" i="15"/>
  <c r="E81" i="15"/>
  <c r="F81" i="15" s="1"/>
  <c r="G81" i="15" s="1"/>
  <c r="H81" i="15" s="1"/>
  <c r="I81" i="15" s="1"/>
  <c r="J81" i="15" s="1"/>
  <c r="K81" i="15" s="1"/>
  <c r="L81" i="15" s="1"/>
  <c r="M81" i="15" s="1"/>
  <c r="N81" i="15" s="1"/>
  <c r="O81" i="15" s="1"/>
  <c r="P81" i="15" s="1"/>
  <c r="Q81" i="15" s="1"/>
  <c r="R81" i="15" s="1"/>
  <c r="S81" i="15" s="1"/>
  <c r="T81" i="15" s="1"/>
  <c r="U81" i="15" s="1"/>
  <c r="D81" i="15"/>
  <c r="E79" i="15"/>
  <c r="F79" i="15" s="1"/>
  <c r="G79" i="15" s="1"/>
  <c r="H79" i="15" s="1"/>
  <c r="I79" i="15" s="1"/>
  <c r="J79" i="15" s="1"/>
  <c r="K79" i="15" s="1"/>
  <c r="L79" i="15" s="1"/>
  <c r="M79" i="15" s="1"/>
  <c r="N79" i="15" s="1"/>
  <c r="O79" i="15" s="1"/>
  <c r="P79" i="15" s="1"/>
  <c r="Q79" i="15" s="1"/>
  <c r="R79" i="15" s="1"/>
  <c r="S79" i="15" s="1"/>
  <c r="T79" i="15" s="1"/>
  <c r="U79" i="15" s="1"/>
  <c r="D79" i="15"/>
  <c r="E77" i="15"/>
  <c r="F77" i="15" s="1"/>
  <c r="G77" i="15" s="1"/>
  <c r="H77" i="15" s="1"/>
  <c r="I77" i="15" s="1"/>
  <c r="J77" i="15" s="1"/>
  <c r="K77" i="15" s="1"/>
  <c r="L77" i="15" s="1"/>
  <c r="M77" i="15" s="1"/>
  <c r="N77" i="15" s="1"/>
  <c r="O77" i="15" s="1"/>
  <c r="P77" i="15" s="1"/>
  <c r="Q77" i="15" s="1"/>
  <c r="R77" i="15" s="1"/>
  <c r="S77" i="15" s="1"/>
  <c r="T77" i="15" s="1"/>
  <c r="U77" i="15" s="1"/>
  <c r="D77" i="15"/>
  <c r="E75" i="15"/>
  <c r="F75" i="15" s="1"/>
  <c r="G75" i="15" s="1"/>
  <c r="H75" i="15" s="1"/>
  <c r="I75" i="15" s="1"/>
  <c r="J75" i="15" s="1"/>
  <c r="K75" i="15" s="1"/>
  <c r="L75" i="15" s="1"/>
  <c r="M75" i="15" s="1"/>
  <c r="N75" i="15" s="1"/>
  <c r="O75" i="15" s="1"/>
  <c r="P75" i="15" s="1"/>
  <c r="Q75" i="15" s="1"/>
  <c r="R75" i="15" s="1"/>
  <c r="S75" i="15" s="1"/>
  <c r="T75" i="15" s="1"/>
  <c r="U75" i="15" s="1"/>
  <c r="D75" i="15"/>
  <c r="E73" i="15"/>
  <c r="F73" i="15" s="1"/>
  <c r="G73" i="15" s="1"/>
  <c r="H73" i="15" s="1"/>
  <c r="I73" i="15" s="1"/>
  <c r="J73" i="15" s="1"/>
  <c r="K73" i="15" s="1"/>
  <c r="L73" i="15" s="1"/>
  <c r="M73" i="15" s="1"/>
  <c r="N73" i="15" s="1"/>
  <c r="O73" i="15" s="1"/>
  <c r="P73" i="15" s="1"/>
  <c r="Q73" i="15" s="1"/>
  <c r="R73" i="15" s="1"/>
  <c r="S73" i="15" s="1"/>
  <c r="T73" i="15" s="1"/>
  <c r="U73" i="15" s="1"/>
  <c r="D73" i="15"/>
  <c r="E71" i="15"/>
  <c r="D71" i="15"/>
  <c r="E69" i="15"/>
  <c r="D69" i="15"/>
  <c r="F67" i="15"/>
  <c r="G67" i="15" s="1"/>
  <c r="H67" i="15" s="1"/>
  <c r="I67" i="15" s="1"/>
  <c r="J67" i="15" s="1"/>
  <c r="K67" i="15" s="1"/>
  <c r="L67" i="15" s="1"/>
  <c r="M67" i="15" s="1"/>
  <c r="N67" i="15" s="1"/>
  <c r="O67" i="15" s="1"/>
  <c r="P67" i="15" s="1"/>
  <c r="Q67" i="15" s="1"/>
  <c r="R67" i="15" s="1"/>
  <c r="S67" i="15" s="1"/>
  <c r="T67" i="15" s="1"/>
  <c r="U67" i="15" s="1"/>
  <c r="E67" i="15"/>
  <c r="D67" i="15"/>
  <c r="XFD66" i="15"/>
  <c r="E64" i="15"/>
  <c r="D64" i="15"/>
  <c r="F64" i="15" s="1"/>
  <c r="G64" i="15" s="1"/>
  <c r="H64" i="15" s="1"/>
  <c r="I64" i="15" s="1"/>
  <c r="J64" i="15" s="1"/>
  <c r="K64" i="15" s="1"/>
  <c r="L64" i="15" s="1"/>
  <c r="M64" i="15" s="1"/>
  <c r="N64" i="15" s="1"/>
  <c r="O64" i="15" s="1"/>
  <c r="P64" i="15" s="1"/>
  <c r="Q64" i="15" s="1"/>
  <c r="R64" i="15" s="1"/>
  <c r="S64" i="15" s="1"/>
  <c r="T64" i="15" s="1"/>
  <c r="U64" i="15" s="1"/>
  <c r="E62" i="15"/>
  <c r="D62" i="15"/>
  <c r="F62" i="15" s="1"/>
  <c r="G62" i="15" s="1"/>
  <c r="H62" i="15" s="1"/>
  <c r="I62" i="15" s="1"/>
  <c r="J62" i="15" s="1"/>
  <c r="K62" i="15" s="1"/>
  <c r="L62" i="15" s="1"/>
  <c r="M62" i="15" s="1"/>
  <c r="N62" i="15" s="1"/>
  <c r="O62" i="15" s="1"/>
  <c r="P62" i="15" s="1"/>
  <c r="Q62" i="15" s="1"/>
  <c r="R62" i="15" s="1"/>
  <c r="S62" i="15" s="1"/>
  <c r="T62" i="15" s="1"/>
  <c r="U62" i="15" s="1"/>
  <c r="E59" i="15"/>
  <c r="F59" i="15" s="1"/>
  <c r="G59" i="15" s="1"/>
  <c r="H59" i="15" s="1"/>
  <c r="I59" i="15" s="1"/>
  <c r="J59" i="15" s="1"/>
  <c r="K59" i="15" s="1"/>
  <c r="L59" i="15" s="1"/>
  <c r="M59" i="15" s="1"/>
  <c r="N59" i="15" s="1"/>
  <c r="O59" i="15" s="1"/>
  <c r="P59" i="15" s="1"/>
  <c r="Q59" i="15" s="1"/>
  <c r="R59" i="15" s="1"/>
  <c r="S59" i="15" s="1"/>
  <c r="T59" i="15" s="1"/>
  <c r="U59" i="15" s="1"/>
  <c r="D59" i="15"/>
  <c r="E57" i="15"/>
  <c r="F57" i="15" s="1"/>
  <c r="G57" i="15" s="1"/>
  <c r="H57" i="15" s="1"/>
  <c r="I57" i="15" s="1"/>
  <c r="J57" i="15" s="1"/>
  <c r="K57" i="15" s="1"/>
  <c r="L57" i="15" s="1"/>
  <c r="M57" i="15" s="1"/>
  <c r="N57" i="15" s="1"/>
  <c r="O57" i="15" s="1"/>
  <c r="P57" i="15" s="1"/>
  <c r="Q57" i="15" s="1"/>
  <c r="R57" i="15" s="1"/>
  <c r="S57" i="15" s="1"/>
  <c r="T57" i="15" s="1"/>
  <c r="U57" i="15" s="1"/>
  <c r="D57" i="15"/>
  <c r="F55" i="15"/>
  <c r="G55" i="15" s="1"/>
  <c r="H55" i="15" s="1"/>
  <c r="I55" i="15" s="1"/>
  <c r="J55" i="15" s="1"/>
  <c r="K55" i="15" s="1"/>
  <c r="L55" i="15" s="1"/>
  <c r="M55" i="15" s="1"/>
  <c r="N55" i="15" s="1"/>
  <c r="O55" i="15" s="1"/>
  <c r="P55" i="15" s="1"/>
  <c r="Q55" i="15" s="1"/>
  <c r="R55" i="15" s="1"/>
  <c r="S55" i="15" s="1"/>
  <c r="T55" i="15" s="1"/>
  <c r="U55" i="15" s="1"/>
  <c r="E55" i="15"/>
  <c r="D55" i="15"/>
  <c r="D54" i="15" s="1"/>
  <c r="E52" i="15"/>
  <c r="F52" i="15" s="1"/>
  <c r="G52" i="15" s="1"/>
  <c r="H52" i="15" s="1"/>
  <c r="I52" i="15" s="1"/>
  <c r="J52" i="15" s="1"/>
  <c r="K52" i="15" s="1"/>
  <c r="L52" i="15" s="1"/>
  <c r="M52" i="15" s="1"/>
  <c r="N52" i="15" s="1"/>
  <c r="O52" i="15" s="1"/>
  <c r="P52" i="15" s="1"/>
  <c r="Q52" i="15" s="1"/>
  <c r="R52" i="15" s="1"/>
  <c r="S52" i="15" s="1"/>
  <c r="T52" i="15" s="1"/>
  <c r="U52" i="15" s="1"/>
  <c r="D52" i="15"/>
  <c r="E49" i="15"/>
  <c r="E48" i="15" s="1"/>
  <c r="D49" i="15"/>
  <c r="D48" i="15" s="1"/>
  <c r="E46" i="15"/>
  <c r="D46" i="15"/>
  <c r="E44" i="15"/>
  <c r="F44" i="15" s="1"/>
  <c r="G44" i="15" s="1"/>
  <c r="H44" i="15" s="1"/>
  <c r="I44" i="15" s="1"/>
  <c r="J44" i="15" s="1"/>
  <c r="K44" i="15" s="1"/>
  <c r="L44" i="15" s="1"/>
  <c r="M44" i="15" s="1"/>
  <c r="N44" i="15" s="1"/>
  <c r="O44" i="15" s="1"/>
  <c r="P44" i="15" s="1"/>
  <c r="Q44" i="15" s="1"/>
  <c r="R44" i="15" s="1"/>
  <c r="S44" i="15" s="1"/>
  <c r="T44" i="15" s="1"/>
  <c r="U44" i="15" s="1"/>
  <c r="D44" i="15"/>
  <c r="E42" i="15"/>
  <c r="F42" i="15" s="1"/>
  <c r="G42" i="15" s="1"/>
  <c r="H42" i="15" s="1"/>
  <c r="I42" i="15" s="1"/>
  <c r="J42" i="15" s="1"/>
  <c r="K42" i="15" s="1"/>
  <c r="L42" i="15" s="1"/>
  <c r="M42" i="15" s="1"/>
  <c r="N42" i="15" s="1"/>
  <c r="O42" i="15" s="1"/>
  <c r="P42" i="15" s="1"/>
  <c r="Q42" i="15" s="1"/>
  <c r="R42" i="15" s="1"/>
  <c r="S42" i="15" s="1"/>
  <c r="T42" i="15" s="1"/>
  <c r="U42" i="15" s="1"/>
  <c r="D42" i="15"/>
  <c r="E40" i="15"/>
  <c r="F40" i="15" s="1"/>
  <c r="G40" i="15" s="1"/>
  <c r="H40" i="15" s="1"/>
  <c r="I40" i="15" s="1"/>
  <c r="J40" i="15" s="1"/>
  <c r="K40" i="15" s="1"/>
  <c r="L40" i="15" s="1"/>
  <c r="M40" i="15" s="1"/>
  <c r="N40" i="15" s="1"/>
  <c r="O40" i="15" s="1"/>
  <c r="P40" i="15" s="1"/>
  <c r="Q40" i="15" s="1"/>
  <c r="R40" i="15" s="1"/>
  <c r="S40" i="15" s="1"/>
  <c r="T40" i="15" s="1"/>
  <c r="U40" i="15" s="1"/>
  <c r="D40" i="15"/>
  <c r="E36" i="15"/>
  <c r="F36" i="15" s="1"/>
  <c r="G36" i="15" s="1"/>
  <c r="H36" i="15" s="1"/>
  <c r="I36" i="15" s="1"/>
  <c r="J36" i="15" s="1"/>
  <c r="K36" i="15" s="1"/>
  <c r="L36" i="15" s="1"/>
  <c r="M36" i="15" s="1"/>
  <c r="N36" i="15" s="1"/>
  <c r="O36" i="15" s="1"/>
  <c r="P36" i="15" s="1"/>
  <c r="Q36" i="15" s="1"/>
  <c r="R36" i="15" s="1"/>
  <c r="S36" i="15" s="1"/>
  <c r="T36" i="15" s="1"/>
  <c r="U36" i="15" s="1"/>
  <c r="D36" i="15"/>
  <c r="E32" i="15"/>
  <c r="F32" i="15" s="1"/>
  <c r="G32" i="15" s="1"/>
  <c r="H32" i="15" s="1"/>
  <c r="I32" i="15" s="1"/>
  <c r="J32" i="15" s="1"/>
  <c r="K32" i="15" s="1"/>
  <c r="L32" i="15" s="1"/>
  <c r="M32" i="15" s="1"/>
  <c r="N32" i="15" s="1"/>
  <c r="O32" i="15" s="1"/>
  <c r="P32" i="15" s="1"/>
  <c r="Q32" i="15" s="1"/>
  <c r="R32" i="15" s="1"/>
  <c r="S32" i="15" s="1"/>
  <c r="T32" i="15" s="1"/>
  <c r="U32" i="15" s="1"/>
  <c r="D32" i="15"/>
  <c r="E30" i="15"/>
  <c r="F30" i="15" s="1"/>
  <c r="G30" i="15" s="1"/>
  <c r="H30" i="15" s="1"/>
  <c r="I30" i="15" s="1"/>
  <c r="J30" i="15" s="1"/>
  <c r="K30" i="15" s="1"/>
  <c r="L30" i="15" s="1"/>
  <c r="M30" i="15" s="1"/>
  <c r="N30" i="15" s="1"/>
  <c r="O30" i="15" s="1"/>
  <c r="P30" i="15" s="1"/>
  <c r="Q30" i="15" s="1"/>
  <c r="R30" i="15" s="1"/>
  <c r="S30" i="15" s="1"/>
  <c r="T30" i="15" s="1"/>
  <c r="U30" i="15" s="1"/>
  <c r="D30" i="15"/>
  <c r="E28" i="15"/>
  <c r="F28" i="15" s="1"/>
  <c r="G28" i="15" s="1"/>
  <c r="H28" i="15" s="1"/>
  <c r="I28" i="15" s="1"/>
  <c r="J28" i="15" s="1"/>
  <c r="K28" i="15" s="1"/>
  <c r="L28" i="15" s="1"/>
  <c r="M28" i="15" s="1"/>
  <c r="N28" i="15" s="1"/>
  <c r="O28" i="15" s="1"/>
  <c r="P28" i="15" s="1"/>
  <c r="Q28" i="15" s="1"/>
  <c r="R28" i="15" s="1"/>
  <c r="S28" i="15" s="1"/>
  <c r="T28" i="15" s="1"/>
  <c r="U28" i="15" s="1"/>
  <c r="D28" i="15"/>
  <c r="E26" i="15"/>
  <c r="F26" i="15" s="1"/>
  <c r="G26" i="15" s="1"/>
  <c r="H26" i="15" s="1"/>
  <c r="I26" i="15" s="1"/>
  <c r="J26" i="15" s="1"/>
  <c r="K26" i="15" s="1"/>
  <c r="L26" i="15" s="1"/>
  <c r="M26" i="15" s="1"/>
  <c r="N26" i="15" s="1"/>
  <c r="O26" i="15" s="1"/>
  <c r="P26" i="15" s="1"/>
  <c r="Q26" i="15" s="1"/>
  <c r="R26" i="15" s="1"/>
  <c r="S26" i="15" s="1"/>
  <c r="T26" i="15" s="1"/>
  <c r="U26" i="15" s="1"/>
  <c r="D26" i="15"/>
  <c r="E24" i="15"/>
  <c r="F24" i="15" s="1"/>
  <c r="G24" i="15" s="1"/>
  <c r="H24" i="15" s="1"/>
  <c r="I24" i="15" s="1"/>
  <c r="J24" i="15" s="1"/>
  <c r="K24" i="15" s="1"/>
  <c r="L24" i="15" s="1"/>
  <c r="M24" i="15" s="1"/>
  <c r="N24" i="15" s="1"/>
  <c r="O24" i="15" s="1"/>
  <c r="P24" i="15" s="1"/>
  <c r="Q24" i="15" s="1"/>
  <c r="R24" i="15" s="1"/>
  <c r="S24" i="15" s="1"/>
  <c r="T24" i="15" s="1"/>
  <c r="U24" i="15" s="1"/>
  <c r="D24" i="15"/>
  <c r="E22" i="15"/>
  <c r="F22" i="15" s="1"/>
  <c r="G22" i="15" s="1"/>
  <c r="H22" i="15" s="1"/>
  <c r="I22" i="15" s="1"/>
  <c r="J22" i="15" s="1"/>
  <c r="K22" i="15" s="1"/>
  <c r="L22" i="15" s="1"/>
  <c r="M22" i="15" s="1"/>
  <c r="N22" i="15" s="1"/>
  <c r="O22" i="15" s="1"/>
  <c r="P22" i="15" s="1"/>
  <c r="Q22" i="15" s="1"/>
  <c r="R22" i="15" s="1"/>
  <c r="S22" i="15" s="1"/>
  <c r="T22" i="15" s="1"/>
  <c r="U22" i="15" s="1"/>
  <c r="D22" i="15"/>
  <c r="E20" i="15"/>
  <c r="F20" i="15" s="1"/>
  <c r="G20" i="15" s="1"/>
  <c r="H20" i="15" s="1"/>
  <c r="I20" i="15" s="1"/>
  <c r="J20" i="15" s="1"/>
  <c r="K20" i="15" s="1"/>
  <c r="L20" i="15" s="1"/>
  <c r="M20" i="15" s="1"/>
  <c r="N20" i="15" s="1"/>
  <c r="O20" i="15" s="1"/>
  <c r="P20" i="15" s="1"/>
  <c r="Q20" i="15" s="1"/>
  <c r="R20" i="15" s="1"/>
  <c r="S20" i="15" s="1"/>
  <c r="T20" i="15" s="1"/>
  <c r="U20" i="15" s="1"/>
  <c r="D20" i="15"/>
  <c r="E17" i="15"/>
  <c r="F17" i="15" s="1"/>
  <c r="G17" i="15" s="1"/>
  <c r="H17" i="15" s="1"/>
  <c r="I17" i="15" s="1"/>
  <c r="J17" i="15" s="1"/>
  <c r="K17" i="15" s="1"/>
  <c r="L17" i="15" s="1"/>
  <c r="M17" i="15" s="1"/>
  <c r="N17" i="15" s="1"/>
  <c r="O17" i="15" s="1"/>
  <c r="P17" i="15" s="1"/>
  <c r="Q17" i="15" s="1"/>
  <c r="R17" i="15" s="1"/>
  <c r="S17" i="15" s="1"/>
  <c r="T17" i="15" s="1"/>
  <c r="U17" i="15" s="1"/>
  <c r="D17" i="15"/>
  <c r="E14" i="15"/>
  <c r="F14" i="15" s="1"/>
  <c r="G14" i="15" s="1"/>
  <c r="H14" i="15" s="1"/>
  <c r="I14" i="15" s="1"/>
  <c r="J14" i="15" s="1"/>
  <c r="K14" i="15" s="1"/>
  <c r="L14" i="15" s="1"/>
  <c r="M14" i="15" s="1"/>
  <c r="N14" i="15" s="1"/>
  <c r="O14" i="15" s="1"/>
  <c r="P14" i="15" s="1"/>
  <c r="Q14" i="15" s="1"/>
  <c r="R14" i="15" s="1"/>
  <c r="S14" i="15" s="1"/>
  <c r="T14" i="15" s="1"/>
  <c r="U14" i="15" s="1"/>
  <c r="D14" i="15"/>
  <c r="E12" i="15"/>
  <c r="D12" i="15"/>
  <c r="E10" i="15"/>
  <c r="F10" i="15" s="1"/>
  <c r="G10" i="15" s="1"/>
  <c r="H10" i="15" s="1"/>
  <c r="I10" i="15" s="1"/>
  <c r="J10" i="15" s="1"/>
  <c r="K10" i="15" s="1"/>
  <c r="L10" i="15" s="1"/>
  <c r="M10" i="15" s="1"/>
  <c r="N10" i="15" s="1"/>
  <c r="O10" i="15" s="1"/>
  <c r="P10" i="15" s="1"/>
  <c r="Q10" i="15" s="1"/>
  <c r="R10" i="15" s="1"/>
  <c r="S10" i="15" s="1"/>
  <c r="T10" i="15" s="1"/>
  <c r="U10" i="15" s="1"/>
  <c r="D10" i="15"/>
  <c r="H6" i="15"/>
  <c r="I6" i="15" s="1"/>
  <c r="F35" i="17" l="1"/>
  <c r="G36" i="17"/>
  <c r="H36" i="17" s="1"/>
  <c r="I36" i="17" s="1"/>
  <c r="J36" i="17" s="1"/>
  <c r="K36" i="17" s="1"/>
  <c r="L36" i="17" s="1"/>
  <c r="M36" i="17" s="1"/>
  <c r="N36" i="17" s="1"/>
  <c r="O36" i="17" s="1"/>
  <c r="P36" i="17" s="1"/>
  <c r="Q36" i="17" s="1"/>
  <c r="R36" i="17" s="1"/>
  <c r="S36" i="17" s="1"/>
  <c r="T36" i="17" s="1"/>
  <c r="U36" i="17" s="1"/>
  <c r="E105" i="15"/>
  <c r="F105" i="15" s="1"/>
  <c r="G105" i="15" s="1"/>
  <c r="H105" i="15" s="1"/>
  <c r="I105" i="15" s="1"/>
  <c r="J105" i="15" s="1"/>
  <c r="K105" i="15" s="1"/>
  <c r="L105" i="15" s="1"/>
  <c r="M105" i="15" s="1"/>
  <c r="N105" i="15" s="1"/>
  <c r="O105" i="15" s="1"/>
  <c r="P105" i="15" s="1"/>
  <c r="Q105" i="15" s="1"/>
  <c r="R105" i="15" s="1"/>
  <c r="S105" i="15" s="1"/>
  <c r="T105" i="15" s="1"/>
  <c r="U105" i="15" s="1"/>
  <c r="E111" i="15"/>
  <c r="E35" i="17"/>
  <c r="E38" i="17"/>
  <c r="F46" i="15"/>
  <c r="G46" i="15" s="1"/>
  <c r="H46" i="15" s="1"/>
  <c r="I46" i="15" s="1"/>
  <c r="J46" i="15" s="1"/>
  <c r="K46" i="15" s="1"/>
  <c r="L46" i="15" s="1"/>
  <c r="M46" i="15" s="1"/>
  <c r="N46" i="15" s="1"/>
  <c r="O46" i="15" s="1"/>
  <c r="P46" i="15" s="1"/>
  <c r="Q46" i="15" s="1"/>
  <c r="R46" i="15" s="1"/>
  <c r="S46" i="15" s="1"/>
  <c r="T46" i="15" s="1"/>
  <c r="U46" i="15" s="1"/>
  <c r="U92" i="15"/>
  <c r="E61" i="15"/>
  <c r="D38" i="17"/>
  <c r="F94" i="15"/>
  <c r="F45" i="17"/>
  <c r="D9" i="15"/>
  <c r="D61" i="15"/>
  <c r="F118" i="15"/>
  <c r="D11" i="16"/>
  <c r="E24" i="16"/>
  <c r="E11" i="17"/>
  <c r="E10" i="17" s="1"/>
  <c r="D11" i="17"/>
  <c r="D10" i="17" s="1"/>
  <c r="I8" i="16"/>
  <c r="J8" i="16" s="1"/>
  <c r="H7" i="15"/>
  <c r="I7" i="15" s="1"/>
  <c r="E54" i="15"/>
  <c r="F86" i="15"/>
  <c r="D111" i="15"/>
  <c r="E11" i="16"/>
  <c r="E10" i="16" s="1"/>
  <c r="E66" i="15"/>
  <c r="D83" i="15"/>
  <c r="E118" i="15"/>
  <c r="F49" i="15"/>
  <c r="G49" i="15" s="1"/>
  <c r="H49" i="15" s="1"/>
  <c r="I49" i="15" s="1"/>
  <c r="J49" i="15" s="1"/>
  <c r="K49" i="15" s="1"/>
  <c r="L49" i="15" s="1"/>
  <c r="M49" i="15" s="1"/>
  <c r="N49" i="15" s="1"/>
  <c r="O49" i="15" s="1"/>
  <c r="P49" i="15" s="1"/>
  <c r="Q49" i="15" s="1"/>
  <c r="R49" i="15" s="1"/>
  <c r="S49" i="15" s="1"/>
  <c r="T49" i="15" s="1"/>
  <c r="U49" i="15" s="1"/>
  <c r="D24" i="16"/>
  <c r="F39" i="17"/>
  <c r="E83" i="15"/>
  <c r="D88" i="15"/>
  <c r="D118" i="15"/>
  <c r="K9" i="19"/>
  <c r="K7" i="19" s="1"/>
  <c r="K6" i="19" s="1"/>
  <c r="K5" i="19" s="1"/>
  <c r="J7" i="19"/>
  <c r="J6" i="19" s="1"/>
  <c r="J5" i="19" s="1"/>
  <c r="H23" i="8"/>
  <c r="I21" i="10" s="1"/>
  <c r="H48" i="15"/>
  <c r="F11" i="17"/>
  <c r="I8" i="17"/>
  <c r="F12" i="16"/>
  <c r="G12" i="16" s="1"/>
  <c r="H12" i="16" s="1"/>
  <c r="I12" i="16" s="1"/>
  <c r="J12" i="16" s="1"/>
  <c r="K12" i="16" s="1"/>
  <c r="L12" i="16" s="1"/>
  <c r="M12" i="16" s="1"/>
  <c r="N12" i="16" s="1"/>
  <c r="O12" i="16" s="1"/>
  <c r="P12" i="16" s="1"/>
  <c r="Q12" i="16" s="1"/>
  <c r="R12" i="16" s="1"/>
  <c r="S12" i="16" s="1"/>
  <c r="T12" i="16" s="1"/>
  <c r="U12" i="16" s="1"/>
  <c r="F25" i="16"/>
  <c r="G25" i="16" s="1"/>
  <c r="H25" i="16" s="1"/>
  <c r="I25" i="16" s="1"/>
  <c r="J25" i="16" s="1"/>
  <c r="K25" i="16" s="1"/>
  <c r="L25" i="16" s="1"/>
  <c r="M25" i="16" s="1"/>
  <c r="N25" i="16" s="1"/>
  <c r="O25" i="16" s="1"/>
  <c r="P25" i="16" s="1"/>
  <c r="Q25" i="16" s="1"/>
  <c r="R25" i="16" s="1"/>
  <c r="S25" i="16" s="1"/>
  <c r="T25" i="16" s="1"/>
  <c r="U25" i="16" s="1"/>
  <c r="F9" i="15"/>
  <c r="J6" i="15"/>
  <c r="E9" i="15"/>
  <c r="G48" i="15"/>
  <c r="F61" i="15"/>
  <c r="F54" i="15"/>
  <c r="G54" i="15" s="1"/>
  <c r="H54" i="15" s="1"/>
  <c r="I54" i="15" s="1"/>
  <c r="J54" i="15" s="1"/>
  <c r="K54" i="15" s="1"/>
  <c r="L54" i="15" s="1"/>
  <c r="M54" i="15" s="1"/>
  <c r="N54" i="15" s="1"/>
  <c r="O54" i="15" s="1"/>
  <c r="P54" i="15" s="1"/>
  <c r="Q54" i="15" s="1"/>
  <c r="R54" i="15" s="1"/>
  <c r="S54" i="15" s="1"/>
  <c r="T54" i="15" s="1"/>
  <c r="U54" i="15" s="1"/>
  <c r="D66" i="15"/>
  <c r="H118" i="15"/>
  <c r="F48" i="15"/>
  <c r="I48" i="15"/>
  <c r="F66" i="15"/>
  <c r="E88" i="15"/>
  <c r="K89" i="15"/>
  <c r="G118" i="15"/>
  <c r="F38" i="17" l="1"/>
  <c r="G39" i="17"/>
  <c r="H39" i="17" s="1"/>
  <c r="I39" i="17" s="1"/>
  <c r="J39" i="17" s="1"/>
  <c r="K39" i="17" s="1"/>
  <c r="L39" i="17" s="1"/>
  <c r="M39" i="17" s="1"/>
  <c r="N39" i="17" s="1"/>
  <c r="O39" i="17" s="1"/>
  <c r="P39" i="17" s="1"/>
  <c r="Q39" i="17" s="1"/>
  <c r="R39" i="17" s="1"/>
  <c r="S39" i="17" s="1"/>
  <c r="T39" i="17" s="1"/>
  <c r="U39" i="17" s="1"/>
  <c r="F83" i="15"/>
  <c r="G86" i="15"/>
  <c r="F88" i="15"/>
  <c r="G94" i="15"/>
  <c r="F10" i="17"/>
  <c r="C17" i="13" s="1"/>
  <c r="D10" i="16"/>
  <c r="F44" i="17"/>
  <c r="F43" i="17" s="1"/>
  <c r="G45" i="17"/>
  <c r="H45" i="17" s="1"/>
  <c r="I45" i="17" s="1"/>
  <c r="J45" i="17" s="1"/>
  <c r="K45" i="17" s="1"/>
  <c r="L45" i="17" s="1"/>
  <c r="M45" i="17" s="1"/>
  <c r="N45" i="17" s="1"/>
  <c r="O45" i="17" s="1"/>
  <c r="P45" i="17" s="1"/>
  <c r="Q45" i="17" s="1"/>
  <c r="R45" i="17" s="1"/>
  <c r="S45" i="17" s="1"/>
  <c r="T45" i="17" s="1"/>
  <c r="U45" i="17" s="1"/>
  <c r="I9" i="16"/>
  <c r="J9" i="16" s="1"/>
  <c r="D8" i="15"/>
  <c r="I23" i="8"/>
  <c r="J21" i="10" s="1"/>
  <c r="G38" i="17"/>
  <c r="G35" i="17"/>
  <c r="J8" i="17"/>
  <c r="I9" i="17"/>
  <c r="G44" i="17"/>
  <c r="G43" i="17" s="1"/>
  <c r="G11" i="17"/>
  <c r="F24" i="16"/>
  <c r="K8" i="16"/>
  <c r="F11" i="16"/>
  <c r="J48" i="15"/>
  <c r="G9" i="15"/>
  <c r="I118" i="15"/>
  <c r="G66" i="15"/>
  <c r="E8" i="15"/>
  <c r="F8" i="15"/>
  <c r="C15" i="13" s="1"/>
  <c r="U89" i="15"/>
  <c r="P89" i="15"/>
  <c r="G61" i="15"/>
  <c r="J7" i="15"/>
  <c r="K6" i="15"/>
  <c r="H86" i="15" l="1"/>
  <c r="G83" i="15"/>
  <c r="F10" i="16"/>
  <c r="C16" i="13" s="1"/>
  <c r="H94" i="15"/>
  <c r="G88" i="15"/>
  <c r="J23" i="8"/>
  <c r="K21" i="10" s="1"/>
  <c r="G10" i="17"/>
  <c r="D17" i="13" s="1"/>
  <c r="I34" i="20" s="1"/>
  <c r="H44" i="17"/>
  <c r="H43" i="17" s="1"/>
  <c r="H35" i="17"/>
  <c r="H38" i="17"/>
  <c r="H11" i="17"/>
  <c r="J9" i="17"/>
  <c r="K8" i="17"/>
  <c r="G11" i="16"/>
  <c r="L8" i="16"/>
  <c r="K9" i="16"/>
  <c r="G24" i="16"/>
  <c r="L6" i="15"/>
  <c r="K7" i="15"/>
  <c r="J118" i="15"/>
  <c r="G8" i="15"/>
  <c r="D15" i="13" s="1"/>
  <c r="H66" i="15"/>
  <c r="H61" i="15"/>
  <c r="H9" i="15"/>
  <c r="K48" i="15"/>
  <c r="I94" i="15" l="1"/>
  <c r="H88" i="15"/>
  <c r="I86" i="15"/>
  <c r="H83" i="15"/>
  <c r="H8" i="15" s="1"/>
  <c r="E15" i="13" s="1"/>
  <c r="K23" i="8"/>
  <c r="L21" i="10" s="1"/>
  <c r="H10" i="17"/>
  <c r="E17" i="13" s="1"/>
  <c r="I75" i="20" s="1"/>
  <c r="I35" i="17"/>
  <c r="K9" i="17"/>
  <c r="L8" i="17"/>
  <c r="I11" i="17"/>
  <c r="I38" i="17"/>
  <c r="I44" i="17"/>
  <c r="I43" i="17" s="1"/>
  <c r="H11" i="16"/>
  <c r="M8" i="16"/>
  <c r="L9" i="16"/>
  <c r="H24" i="16"/>
  <c r="G10" i="16"/>
  <c r="D16" i="13" s="1"/>
  <c r="I9" i="15"/>
  <c r="L7" i="15"/>
  <c r="M6" i="15"/>
  <c r="I66" i="15"/>
  <c r="K118" i="15"/>
  <c r="L48" i="15"/>
  <c r="I61" i="15"/>
  <c r="J86" i="15" l="1"/>
  <c r="I83" i="15"/>
  <c r="J94" i="15"/>
  <c r="I88" i="15"/>
  <c r="I8" i="15" s="1"/>
  <c r="F15" i="13" s="1"/>
  <c r="L23" i="8"/>
  <c r="M21" i="10" s="1"/>
  <c r="I10" i="17"/>
  <c r="F17" i="13" s="1"/>
  <c r="I116" i="20" s="1"/>
  <c r="J38" i="17"/>
  <c r="J11" i="17"/>
  <c r="J44" i="17"/>
  <c r="J43" i="17" s="1"/>
  <c r="J35" i="17"/>
  <c r="L9" i="17"/>
  <c r="M8" i="17"/>
  <c r="N8" i="16"/>
  <c r="M9" i="16"/>
  <c r="I24" i="16"/>
  <c r="I11" i="16"/>
  <c r="H10" i="16"/>
  <c r="E16" i="13" s="1"/>
  <c r="M48" i="15"/>
  <c r="M7" i="15"/>
  <c r="N6" i="15"/>
  <c r="J61" i="15"/>
  <c r="L118" i="15"/>
  <c r="J9" i="15"/>
  <c r="J66" i="15"/>
  <c r="K94" i="15" l="1"/>
  <c r="J88" i="15"/>
  <c r="K86" i="15"/>
  <c r="J83" i="15"/>
  <c r="J10" i="17"/>
  <c r="G17" i="13" s="1"/>
  <c r="I157" i="20" s="1"/>
  <c r="K11" i="17"/>
  <c r="N8" i="17"/>
  <c r="M9" i="17"/>
  <c r="K44" i="17"/>
  <c r="K43" i="17" s="1"/>
  <c r="K38" i="17"/>
  <c r="K35" i="17"/>
  <c r="J24" i="16"/>
  <c r="J11" i="16"/>
  <c r="N9" i="16"/>
  <c r="O8" i="16"/>
  <c r="I10" i="16"/>
  <c r="F16" i="13" s="1"/>
  <c r="M118" i="15"/>
  <c r="K9" i="15"/>
  <c r="K61" i="15"/>
  <c r="N48" i="15"/>
  <c r="N7" i="15"/>
  <c r="O6" i="15"/>
  <c r="K66" i="15"/>
  <c r="J8" i="15"/>
  <c r="G15" i="13" s="1"/>
  <c r="L86" i="15" l="1"/>
  <c r="K83" i="15"/>
  <c r="L94" i="15"/>
  <c r="K88" i="15"/>
  <c r="J10" i="16"/>
  <c r="G16" i="13" s="1"/>
  <c r="K10" i="17"/>
  <c r="H17" i="13" s="1"/>
  <c r="I198" i="20" s="1"/>
  <c r="L38" i="17"/>
  <c r="N9" i="17"/>
  <c r="O8" i="17"/>
  <c r="L44" i="17"/>
  <c r="L43" i="17" s="1"/>
  <c r="L35" i="17"/>
  <c r="L11" i="17"/>
  <c r="K24" i="16"/>
  <c r="K11" i="16"/>
  <c r="P8" i="16"/>
  <c r="O9" i="16"/>
  <c r="L61" i="15"/>
  <c r="L9" i="15"/>
  <c r="P6" i="15"/>
  <c r="O7" i="15"/>
  <c r="N118" i="15"/>
  <c r="L66" i="15"/>
  <c r="O48" i="15"/>
  <c r="K8" i="15" l="1"/>
  <c r="H15" i="13" s="1"/>
  <c r="M94" i="15"/>
  <c r="L88" i="15"/>
  <c r="M86" i="15"/>
  <c r="L83" i="15"/>
  <c r="K10" i="16"/>
  <c r="H16" i="13" s="1"/>
  <c r="O9" i="17"/>
  <c r="P8" i="17"/>
  <c r="M35" i="17"/>
  <c r="M11" i="17"/>
  <c r="L10" i="17"/>
  <c r="I17" i="13" s="1"/>
  <c r="I239" i="20" s="1"/>
  <c r="M44" i="17"/>
  <c r="M43" i="17" s="1"/>
  <c r="M38" i="17"/>
  <c r="L11" i="16"/>
  <c r="Q8" i="16"/>
  <c r="P9" i="16"/>
  <c r="L24" i="16"/>
  <c r="O118" i="15"/>
  <c r="P48" i="15"/>
  <c r="L8" i="15"/>
  <c r="I15" i="13" s="1"/>
  <c r="M66" i="15"/>
  <c r="Q6" i="15"/>
  <c r="P7" i="15"/>
  <c r="M9" i="15"/>
  <c r="M61" i="15"/>
  <c r="N86" i="15" l="1"/>
  <c r="M83" i="15"/>
  <c r="N94" i="15"/>
  <c r="M88" i="15"/>
  <c r="M10" i="17"/>
  <c r="J17" i="13" s="1"/>
  <c r="I280" i="20" s="1"/>
  <c r="N38" i="17"/>
  <c r="P9" i="17"/>
  <c r="Q8" i="17"/>
  <c r="N44" i="17"/>
  <c r="N43" i="17" s="1"/>
  <c r="N35" i="17"/>
  <c r="N11" i="17"/>
  <c r="M24" i="16"/>
  <c r="R8" i="16"/>
  <c r="Q9" i="16"/>
  <c r="M11" i="16"/>
  <c r="L10" i="16"/>
  <c r="I16" i="13" s="1"/>
  <c r="N66" i="15"/>
  <c r="N61" i="15"/>
  <c r="Q7" i="15"/>
  <c r="R6" i="15"/>
  <c r="Q48" i="15"/>
  <c r="P118" i="15"/>
  <c r="N9" i="15"/>
  <c r="M8" i="15" l="1"/>
  <c r="J15" i="13" s="1"/>
  <c r="O94" i="15"/>
  <c r="N88" i="15"/>
  <c r="O86" i="15"/>
  <c r="N83" i="15"/>
  <c r="M10" i="16"/>
  <c r="J16" i="13" s="1"/>
  <c r="R8" i="17"/>
  <c r="Q9" i="17"/>
  <c r="N10" i="17"/>
  <c r="K17" i="13" s="1"/>
  <c r="I321" i="20" s="1"/>
  <c r="O44" i="17"/>
  <c r="O43" i="17" s="1"/>
  <c r="O38" i="17"/>
  <c r="O35" i="17"/>
  <c r="O11" i="17"/>
  <c r="N24" i="16"/>
  <c r="N11" i="16"/>
  <c r="R9" i="16"/>
  <c r="S8" i="16"/>
  <c r="R48" i="15"/>
  <c r="O61" i="15"/>
  <c r="O9" i="15"/>
  <c r="Q118" i="15"/>
  <c r="R7" i="15"/>
  <c r="S6" i="15"/>
  <c r="N8" i="15"/>
  <c r="K15" i="13" s="1"/>
  <c r="O66" i="15"/>
  <c r="P86" i="15" l="1"/>
  <c r="O83" i="15"/>
  <c r="P94" i="15"/>
  <c r="O88" i="15"/>
  <c r="O8" i="15" s="1"/>
  <c r="L15" i="13" s="1"/>
  <c r="N10" i="16"/>
  <c r="K16" i="13" s="1"/>
  <c r="O10" i="17"/>
  <c r="L17" i="13" s="1"/>
  <c r="I362" i="20" s="1"/>
  <c r="P38" i="17"/>
  <c r="P11" i="17"/>
  <c r="P35" i="17"/>
  <c r="P44" i="17"/>
  <c r="P43" i="17" s="1"/>
  <c r="R9" i="17"/>
  <c r="S8" i="17"/>
  <c r="O11" i="16"/>
  <c r="O24" i="16"/>
  <c r="T8" i="16"/>
  <c r="S9" i="16"/>
  <c r="P9" i="15"/>
  <c r="P66" i="15"/>
  <c r="R118" i="15"/>
  <c r="P61" i="15"/>
  <c r="T6" i="15"/>
  <c r="S7" i="15"/>
  <c r="S48" i="15"/>
  <c r="Q94" i="15" l="1"/>
  <c r="P88" i="15"/>
  <c r="Q86" i="15"/>
  <c r="P83" i="15"/>
  <c r="P8" i="15" s="1"/>
  <c r="M15" i="13" s="1"/>
  <c r="P10" i="17"/>
  <c r="M17" i="13" s="1"/>
  <c r="I403" i="20" s="1"/>
  <c r="S9" i="17"/>
  <c r="T8" i="17"/>
  <c r="Q35" i="17"/>
  <c r="Q38" i="17"/>
  <c r="Q44" i="17"/>
  <c r="Q43" i="17" s="1"/>
  <c r="Q11" i="17"/>
  <c r="T9" i="16"/>
  <c r="U8" i="16"/>
  <c r="P11" i="16"/>
  <c r="P24" i="16"/>
  <c r="O10" i="16"/>
  <c r="L16" i="13" s="1"/>
  <c r="Q9" i="15"/>
  <c r="T7" i="15"/>
  <c r="U6" i="15"/>
  <c r="S118" i="15"/>
  <c r="Q66" i="15"/>
  <c r="T48" i="15"/>
  <c r="U48" i="15"/>
  <c r="Q61" i="15"/>
  <c r="R86" i="15" l="1"/>
  <c r="Q83" i="15"/>
  <c r="R94" i="15"/>
  <c r="Q88" i="15"/>
  <c r="Q8" i="15" s="1"/>
  <c r="U7" i="15"/>
  <c r="P10" i="16"/>
  <c r="M16" i="13" s="1"/>
  <c r="R44" i="17"/>
  <c r="R43" i="17" s="1"/>
  <c r="R35" i="17"/>
  <c r="R11" i="17"/>
  <c r="T9" i="17"/>
  <c r="U8" i="17"/>
  <c r="Q10" i="17"/>
  <c r="R38" i="17"/>
  <c r="Q11" i="16"/>
  <c r="Q24" i="16"/>
  <c r="U9" i="16"/>
  <c r="R66" i="15"/>
  <c r="T118" i="15"/>
  <c r="U118" i="15"/>
  <c r="R9" i="15"/>
  <c r="R61" i="15"/>
  <c r="S94" i="15" l="1"/>
  <c r="R88" i="15"/>
  <c r="S86" i="15"/>
  <c r="R83" i="15"/>
  <c r="R8" i="15" s="1"/>
  <c r="U9" i="17"/>
  <c r="S35" i="17"/>
  <c r="S38" i="17"/>
  <c r="R10" i="17"/>
  <c r="S44" i="17"/>
  <c r="S43" i="17" s="1"/>
  <c r="S11" i="17"/>
  <c r="R24" i="16"/>
  <c r="R11" i="16"/>
  <c r="R10" i="16" s="1"/>
  <c r="Q10" i="16"/>
  <c r="S61" i="15"/>
  <c r="S66" i="15"/>
  <c r="S9" i="15"/>
  <c r="T86" i="15" l="1"/>
  <c r="S83" i="15"/>
  <c r="T94" i="15"/>
  <c r="S88" i="15"/>
  <c r="S10" i="17"/>
  <c r="T11" i="17"/>
  <c r="U11" i="17"/>
  <c r="U38" i="17"/>
  <c r="T38" i="17"/>
  <c r="U44" i="17"/>
  <c r="U43" i="17" s="1"/>
  <c r="T44" i="17"/>
  <c r="T43" i="17" s="1"/>
  <c r="U35" i="17"/>
  <c r="T35" i="17"/>
  <c r="S24" i="16"/>
  <c r="S11" i="16"/>
  <c r="U66" i="15"/>
  <c r="T66" i="15"/>
  <c r="U9" i="15"/>
  <c r="T9" i="15"/>
  <c r="S8" i="15"/>
  <c r="U61" i="15"/>
  <c r="T61" i="15"/>
  <c r="U94" i="15" l="1"/>
  <c r="U88" i="15" s="1"/>
  <c r="T88" i="15"/>
  <c r="U86" i="15"/>
  <c r="U83" i="15" s="1"/>
  <c r="T83" i="15"/>
  <c r="T8" i="15" s="1"/>
  <c r="S10" i="16"/>
  <c r="U10" i="17"/>
  <c r="T10" i="17"/>
  <c r="T11" i="16"/>
  <c r="U11" i="16"/>
  <c r="T24" i="16"/>
  <c r="U24" i="16"/>
  <c r="U8" i="15"/>
  <c r="T10" i="16" l="1"/>
  <c r="U10" i="16"/>
  <c r="L20" i="8" l="1"/>
  <c r="K20" i="8"/>
  <c r="J20" i="8"/>
  <c r="I20" i="8"/>
  <c r="H20" i="8"/>
  <c r="G20" i="8"/>
  <c r="F20" i="8"/>
  <c r="E20" i="8"/>
  <c r="D20" i="8"/>
  <c r="C20" i="8"/>
  <c r="B20" i="8"/>
  <c r="D3" i="8"/>
  <c r="E3" i="8" s="1"/>
  <c r="B12" i="9"/>
  <c r="B11" i="9"/>
  <c r="D6" i="9"/>
  <c r="D7" i="9" s="1"/>
  <c r="E13" i="13"/>
  <c r="E14" i="13" s="1"/>
  <c r="B42" i="7"/>
  <c r="B41" i="7"/>
  <c r="E39" i="7"/>
  <c r="E40" i="7" s="1"/>
  <c r="B13" i="7"/>
  <c r="B12" i="7"/>
  <c r="B11" i="7"/>
  <c r="E9" i="7"/>
  <c r="E10" i="7" s="1"/>
  <c r="F214" i="6"/>
  <c r="F213" i="6"/>
  <c r="E212" i="6"/>
  <c r="E211" i="6" s="1"/>
  <c r="E210" i="6" s="1"/>
  <c r="E209" i="6" s="1"/>
  <c r="D212" i="6"/>
  <c r="D211" i="6"/>
  <c r="D210" i="6" s="1"/>
  <c r="F208" i="6"/>
  <c r="E207" i="6"/>
  <c r="D207" i="6"/>
  <c r="D206" i="6" s="1"/>
  <c r="E206" i="6"/>
  <c r="E205" i="6" s="1"/>
  <c r="F204" i="6"/>
  <c r="E203" i="6"/>
  <c r="D203" i="6"/>
  <c r="F202" i="6"/>
  <c r="E201" i="6"/>
  <c r="D201" i="6"/>
  <c r="D200" i="6" s="1"/>
  <c r="F199" i="6"/>
  <c r="E198" i="6"/>
  <c r="E197" i="6" s="1"/>
  <c r="D198" i="6"/>
  <c r="D197" i="6" s="1"/>
  <c r="F196" i="6"/>
  <c r="E195" i="6"/>
  <c r="D195" i="6"/>
  <c r="F194" i="6"/>
  <c r="F193" i="6"/>
  <c r="F192" i="6"/>
  <c r="F191" i="6"/>
  <c r="F190" i="6"/>
  <c r="F189" i="6"/>
  <c r="F188" i="6"/>
  <c r="F187" i="6"/>
  <c r="F186" i="6"/>
  <c r="F185" i="6"/>
  <c r="F184" i="6"/>
  <c r="E183" i="6"/>
  <c r="D183" i="6"/>
  <c r="F182" i="6"/>
  <c r="D181" i="6"/>
  <c r="F181" i="6" s="1"/>
  <c r="F180" i="6"/>
  <c r="E179" i="6"/>
  <c r="F178" i="6"/>
  <c r="E177" i="6"/>
  <c r="D177" i="6"/>
  <c r="F177" i="6" s="1"/>
  <c r="F176" i="6"/>
  <c r="E175" i="6"/>
  <c r="D175" i="6"/>
  <c r="F174" i="6"/>
  <c r="F171" i="6"/>
  <c r="E170" i="6"/>
  <c r="D170" i="6"/>
  <c r="F169" i="6"/>
  <c r="E168" i="6"/>
  <c r="D168" i="6"/>
  <c r="F166" i="6"/>
  <c r="F165" i="6"/>
  <c r="E164" i="6"/>
  <c r="E163" i="6" s="1"/>
  <c r="D164" i="6"/>
  <c r="D163" i="6" s="1"/>
  <c r="F162" i="6"/>
  <c r="F161" i="6"/>
  <c r="F160" i="6"/>
  <c r="F159" i="6"/>
  <c r="E158" i="6"/>
  <c r="D158" i="6"/>
  <c r="F157" i="6"/>
  <c r="F156" i="6"/>
  <c r="E155" i="6"/>
  <c r="E154" i="6" s="1"/>
  <c r="D155" i="6"/>
  <c r="D154" i="6" s="1"/>
  <c r="F152" i="6"/>
  <c r="E151" i="6"/>
  <c r="D151" i="6"/>
  <c r="F150" i="6"/>
  <c r="F149" i="6"/>
  <c r="E148" i="6"/>
  <c r="D148" i="6"/>
  <c r="F147" i="6"/>
  <c r="F146" i="6"/>
  <c r="E145" i="6"/>
  <c r="D145" i="6"/>
  <c r="F144" i="6"/>
  <c r="E143" i="6"/>
  <c r="D143" i="6"/>
  <c r="F142" i="6"/>
  <c r="E141" i="6"/>
  <c r="D141" i="6"/>
  <c r="F140" i="6"/>
  <c r="F139" i="6"/>
  <c r="E138" i="6"/>
  <c r="D138" i="6"/>
  <c r="F136" i="6"/>
  <c r="E135" i="6"/>
  <c r="C21" i="13" s="1"/>
  <c r="D135" i="6"/>
  <c r="F134" i="6"/>
  <c r="E133" i="6"/>
  <c r="C20" i="13" s="1"/>
  <c r="D133" i="6"/>
  <c r="F132" i="6"/>
  <c r="E131" i="6"/>
  <c r="C19" i="13" s="1"/>
  <c r="D131" i="6"/>
  <c r="F129" i="6"/>
  <c r="F128" i="6"/>
  <c r="E127" i="6"/>
  <c r="D127" i="6"/>
  <c r="D124" i="6" s="1"/>
  <c r="F126" i="6"/>
  <c r="E125" i="6"/>
  <c r="F125" i="6" s="1"/>
  <c r="F123" i="6"/>
  <c r="F122" i="6"/>
  <c r="E121" i="6"/>
  <c r="E120" i="6" s="1"/>
  <c r="D121" i="6"/>
  <c r="D120" i="6" s="1"/>
  <c r="F119" i="6"/>
  <c r="E118" i="6"/>
  <c r="D118" i="6"/>
  <c r="F117" i="6"/>
  <c r="F116" i="6"/>
  <c r="F115" i="6"/>
  <c r="F114" i="6"/>
  <c r="E113" i="6"/>
  <c r="D113" i="6"/>
  <c r="F112" i="6"/>
  <c r="E111" i="6"/>
  <c r="D111" i="6"/>
  <c r="F110" i="6"/>
  <c r="F109" i="6"/>
  <c r="E108" i="6"/>
  <c r="D108" i="6"/>
  <c r="F106" i="6"/>
  <c r="E105" i="6"/>
  <c r="D105" i="6"/>
  <c r="F104" i="6"/>
  <c r="E103" i="6"/>
  <c r="D103" i="6"/>
  <c r="F101" i="6"/>
  <c r="E100" i="6"/>
  <c r="D100" i="6"/>
  <c r="F99" i="6"/>
  <c r="E98" i="6"/>
  <c r="D98" i="6"/>
  <c r="F97" i="6"/>
  <c r="E96" i="6"/>
  <c r="D96" i="6"/>
  <c r="F95" i="6"/>
  <c r="E94" i="6"/>
  <c r="D94" i="6"/>
  <c r="F93" i="6"/>
  <c r="E92" i="6"/>
  <c r="D92" i="6"/>
  <c r="F91" i="6"/>
  <c r="E90" i="6"/>
  <c r="D90" i="6"/>
  <c r="F89" i="6"/>
  <c r="E88" i="6"/>
  <c r="D88" i="6"/>
  <c r="F87" i="6"/>
  <c r="E86" i="6"/>
  <c r="D86" i="6"/>
  <c r="F84" i="6"/>
  <c r="E83" i="6"/>
  <c r="D83" i="6"/>
  <c r="F82" i="6"/>
  <c r="E81" i="6"/>
  <c r="D81" i="6"/>
  <c r="F79" i="6"/>
  <c r="E78" i="6"/>
  <c r="D78" i="6"/>
  <c r="F77" i="6"/>
  <c r="E76" i="6"/>
  <c r="D76" i="6"/>
  <c r="F75" i="6"/>
  <c r="E74" i="6"/>
  <c r="D74" i="6"/>
  <c r="F72" i="6"/>
  <c r="E71" i="6"/>
  <c r="D71" i="6"/>
  <c r="F70" i="6"/>
  <c r="F69" i="6"/>
  <c r="E68" i="6"/>
  <c r="E67" i="6" s="1"/>
  <c r="D68" i="6"/>
  <c r="D67" i="6" s="1"/>
  <c r="F66" i="6"/>
  <c r="E65" i="6"/>
  <c r="D65" i="6"/>
  <c r="F64" i="6"/>
  <c r="E63" i="6"/>
  <c r="D63" i="6"/>
  <c r="F62" i="6"/>
  <c r="E61" i="6"/>
  <c r="D61" i="6"/>
  <c r="F60" i="6"/>
  <c r="E59" i="6"/>
  <c r="D59" i="6"/>
  <c r="F58" i="6"/>
  <c r="F57" i="6"/>
  <c r="F56" i="6"/>
  <c r="E55" i="6"/>
  <c r="D55" i="6"/>
  <c r="F54" i="6"/>
  <c r="F53" i="6"/>
  <c r="F52" i="6"/>
  <c r="E51" i="6"/>
  <c r="D51" i="6"/>
  <c r="F50" i="6"/>
  <c r="E49" i="6"/>
  <c r="D49" i="6"/>
  <c r="F48" i="6"/>
  <c r="E47" i="6"/>
  <c r="D47" i="6"/>
  <c r="F46" i="6"/>
  <c r="E45" i="6"/>
  <c r="D45" i="6"/>
  <c r="F44" i="6"/>
  <c r="E43" i="6"/>
  <c r="D43" i="6"/>
  <c r="F42" i="6"/>
  <c r="E41" i="6"/>
  <c r="D41" i="6"/>
  <c r="F40" i="6"/>
  <c r="E39" i="6"/>
  <c r="D39" i="6"/>
  <c r="F38" i="6"/>
  <c r="F37" i="6"/>
  <c r="E36" i="6"/>
  <c r="D36" i="6"/>
  <c r="F35" i="6"/>
  <c r="F34" i="6"/>
  <c r="E33" i="6"/>
  <c r="D33" i="6"/>
  <c r="F32" i="6"/>
  <c r="E31" i="6"/>
  <c r="D31" i="6"/>
  <c r="F30" i="6"/>
  <c r="E29" i="6"/>
  <c r="D29" i="6"/>
  <c r="F25" i="6"/>
  <c r="E24" i="6"/>
  <c r="E23" i="6" s="1"/>
  <c r="D24" i="6"/>
  <c r="F22" i="6"/>
  <c r="D21" i="6"/>
  <c r="D20" i="6" s="1"/>
  <c r="E20" i="6"/>
  <c r="F19" i="6"/>
  <c r="E18" i="6"/>
  <c r="D18" i="6"/>
  <c r="F17" i="6"/>
  <c r="E16" i="6"/>
  <c r="D16" i="6"/>
  <c r="F13" i="6"/>
  <c r="E12" i="6"/>
  <c r="E11" i="6" s="1"/>
  <c r="D12" i="6"/>
  <c r="F10" i="6"/>
  <c r="F9" i="6"/>
  <c r="E8" i="6"/>
  <c r="E7" i="6" s="1"/>
  <c r="D8" i="6"/>
  <c r="D7" i="6" s="1"/>
  <c r="E164" i="11"/>
  <c r="B34" i="8" s="1"/>
  <c r="D164" i="11"/>
  <c r="D162" i="11"/>
  <c r="E160" i="11"/>
  <c r="D160" i="11"/>
  <c r="E157" i="11"/>
  <c r="E156" i="11" s="1"/>
  <c r="E155" i="11" s="1"/>
  <c r="D155" i="11"/>
  <c r="E151" i="11"/>
  <c r="E150" i="11" s="1"/>
  <c r="E149" i="11" s="1"/>
  <c r="D151" i="11"/>
  <c r="D149" i="11"/>
  <c r="E147" i="11"/>
  <c r="D147" i="11"/>
  <c r="E145" i="11"/>
  <c r="D145" i="11"/>
  <c r="E143" i="11"/>
  <c r="D143" i="11"/>
  <c r="D142" i="11" s="1"/>
  <c r="E139" i="11"/>
  <c r="D139" i="11"/>
  <c r="D132" i="11" s="1"/>
  <c r="D131" i="11" s="1"/>
  <c r="E136" i="11"/>
  <c r="E128" i="11"/>
  <c r="E127" i="11" s="1"/>
  <c r="D127" i="11"/>
  <c r="E123" i="11"/>
  <c r="D123" i="11"/>
  <c r="E121" i="11"/>
  <c r="D121" i="11"/>
  <c r="E117" i="11"/>
  <c r="D117" i="11"/>
  <c r="D116" i="11" s="1"/>
  <c r="E113" i="11"/>
  <c r="E112" i="11" s="1"/>
  <c r="D113" i="11"/>
  <c r="D112" i="11" s="1"/>
  <c r="E110" i="11"/>
  <c r="D110" i="11"/>
  <c r="E108" i="11"/>
  <c r="D108" i="11"/>
  <c r="E104" i="11"/>
  <c r="D104" i="11"/>
  <c r="D102" i="11"/>
  <c r="E99" i="11"/>
  <c r="D99" i="11"/>
  <c r="E96" i="11"/>
  <c r="E95" i="11" s="1"/>
  <c r="E94" i="11" s="1"/>
  <c r="D3" i="34" s="1"/>
  <c r="D22" i="34" s="1"/>
  <c r="D96" i="11"/>
  <c r="D95" i="11" s="1"/>
  <c r="D94" i="11" s="1"/>
  <c r="E75" i="11"/>
  <c r="E74" i="11" s="1"/>
  <c r="E73" i="11" s="1"/>
  <c r="D4" i="34" s="1"/>
  <c r="D23" i="34" s="1"/>
  <c r="D74" i="11"/>
  <c r="D73" i="11"/>
  <c r="E70" i="11"/>
  <c r="D70" i="11"/>
  <c r="E68" i="11"/>
  <c r="D68" i="11"/>
  <c r="E66" i="11"/>
  <c r="E65" i="11" s="1"/>
  <c r="D66" i="11"/>
  <c r="E62" i="11"/>
  <c r="D62" i="11"/>
  <c r="D61" i="11" s="1"/>
  <c r="E59" i="11"/>
  <c r="E58" i="11" s="1"/>
  <c r="B14" i="34" s="1"/>
  <c r="B33" i="34" s="1"/>
  <c r="D59" i="11"/>
  <c r="D58" i="11" s="1"/>
  <c r="E56" i="11"/>
  <c r="E55" i="11" s="1"/>
  <c r="B13" i="34" s="1"/>
  <c r="B32" i="34" s="1"/>
  <c r="D56" i="11"/>
  <c r="D55" i="11" s="1"/>
  <c r="E52" i="11"/>
  <c r="D52" i="11"/>
  <c r="D51" i="11" s="1"/>
  <c r="D47" i="11"/>
  <c r="D46" i="11" s="1"/>
  <c r="D45" i="11" s="1"/>
  <c r="D44" i="11" s="1"/>
  <c r="E46" i="11"/>
  <c r="E45" i="11" s="1"/>
  <c r="E44" i="11" s="1"/>
  <c r="B10" i="34" s="1"/>
  <c r="B29" i="34" s="1"/>
  <c r="E42" i="11"/>
  <c r="D42" i="11"/>
  <c r="E40" i="11"/>
  <c r="D40" i="11"/>
  <c r="E38" i="11"/>
  <c r="D38" i="11"/>
  <c r="E35" i="11"/>
  <c r="E34" i="11" s="1"/>
  <c r="B9" i="34" s="1"/>
  <c r="B28" i="34" s="1"/>
  <c r="D35" i="11"/>
  <c r="E32" i="11"/>
  <c r="D32" i="11"/>
  <c r="E30" i="11"/>
  <c r="E29" i="11" s="1"/>
  <c r="B8" i="34" s="1"/>
  <c r="D30" i="11"/>
  <c r="D29" i="11" s="1"/>
  <c r="E26" i="11"/>
  <c r="E25" i="11" s="1"/>
  <c r="D26" i="11"/>
  <c r="D25" i="11"/>
  <c r="E23" i="11"/>
  <c r="D23" i="11"/>
  <c r="E20" i="11"/>
  <c r="D20" i="11"/>
  <c r="E11" i="11"/>
  <c r="E10" i="11" s="1"/>
  <c r="D11" i="11"/>
  <c r="D10" i="11" s="1"/>
  <c r="E8" i="11"/>
  <c r="E7" i="11" s="1"/>
  <c r="B4" i="34" s="1"/>
  <c r="D8" i="11"/>
  <c r="D7" i="11" s="1"/>
  <c r="B27" i="34" l="1"/>
  <c r="B26" i="34" s="1"/>
  <c r="B7" i="34"/>
  <c r="B31" i="8"/>
  <c r="D12" i="34"/>
  <c r="D31" i="34" s="1"/>
  <c r="B23" i="34"/>
  <c r="B7" i="8"/>
  <c r="D7" i="20" s="1"/>
  <c r="B5" i="34"/>
  <c r="B24" i="34" s="1"/>
  <c r="B13" i="8"/>
  <c r="B12" i="34"/>
  <c r="B16" i="8"/>
  <c r="D16" i="20" s="1"/>
  <c r="B16" i="34"/>
  <c r="B35" i="34" s="1"/>
  <c r="B28" i="8"/>
  <c r="D8" i="34"/>
  <c r="D27" i="34" s="1"/>
  <c r="B9" i="8"/>
  <c r="D10" i="20" s="1"/>
  <c r="D34" i="11"/>
  <c r="D65" i="11"/>
  <c r="F71" i="6"/>
  <c r="F81" i="6"/>
  <c r="F90" i="6"/>
  <c r="F98" i="6"/>
  <c r="F108" i="6"/>
  <c r="F111" i="6"/>
  <c r="F12" i="6"/>
  <c r="F24" i="6"/>
  <c r="F41" i="6"/>
  <c r="F49" i="6"/>
  <c r="F55" i="6"/>
  <c r="F61" i="6"/>
  <c r="E102" i="6"/>
  <c r="F170" i="6"/>
  <c r="F175" i="6"/>
  <c r="F183" i="6"/>
  <c r="F203" i="6"/>
  <c r="D19" i="11"/>
  <c r="D18" i="11" s="1"/>
  <c r="E116" i="11"/>
  <c r="E132" i="11"/>
  <c r="E131" i="11" s="1"/>
  <c r="E142" i="11"/>
  <c r="F18" i="6"/>
  <c r="F45" i="6"/>
  <c r="F65" i="6"/>
  <c r="F78" i="6"/>
  <c r="F88" i="6"/>
  <c r="F96" i="6"/>
  <c r="F105" i="6"/>
  <c r="E124" i="6"/>
  <c r="F124" i="6" s="1"/>
  <c r="F141" i="6"/>
  <c r="E167" i="6"/>
  <c r="D179" i="6"/>
  <c r="D173" i="6" s="1"/>
  <c r="D172" i="6" s="1"/>
  <c r="B14" i="8"/>
  <c r="D14" i="20" s="1"/>
  <c r="J14" i="20" s="1"/>
  <c r="D55" i="20" s="1"/>
  <c r="J55" i="20" s="1"/>
  <c r="D96" i="20" s="1"/>
  <c r="J96" i="20" s="1"/>
  <c r="D137" i="20" s="1"/>
  <c r="J137" i="20" s="1"/>
  <c r="D178" i="20" s="1"/>
  <c r="J178" i="20" s="1"/>
  <c r="D219" i="20" s="1"/>
  <c r="J219" i="20" s="1"/>
  <c r="D260" i="20" s="1"/>
  <c r="J260" i="20" s="1"/>
  <c r="D301" i="20" s="1"/>
  <c r="J301" i="20" s="1"/>
  <c r="D342" i="20" s="1"/>
  <c r="J342" i="20" s="1"/>
  <c r="D383" i="20" s="1"/>
  <c r="J383" i="20" s="1"/>
  <c r="F44" i="11"/>
  <c r="E6" i="11"/>
  <c r="B23" i="8"/>
  <c r="F73" i="11"/>
  <c r="D28" i="11"/>
  <c r="D6" i="11"/>
  <c r="E51" i="11"/>
  <c r="D11" i="6"/>
  <c r="F11" i="6" s="1"/>
  <c r="E15" i="6"/>
  <c r="E14" i="6" s="1"/>
  <c r="F76" i="6"/>
  <c r="F94" i="6"/>
  <c r="D4" i="8"/>
  <c r="B24" i="8"/>
  <c r="E18" i="20" s="1"/>
  <c r="F94" i="11"/>
  <c r="E19" i="11"/>
  <c r="E18" i="11" s="1"/>
  <c r="D154" i="11"/>
  <c r="B8" i="8"/>
  <c r="E28" i="11"/>
  <c r="E17" i="20"/>
  <c r="D16" i="10"/>
  <c r="E22" i="20"/>
  <c r="F22" i="20" s="1"/>
  <c r="K22" i="20" s="1"/>
  <c r="E63" i="20" s="1"/>
  <c r="F63" i="20" s="1"/>
  <c r="K63" i="20" s="1"/>
  <c r="E104" i="20" s="1"/>
  <c r="F104" i="20" s="1"/>
  <c r="K104" i="20" s="1"/>
  <c r="E145" i="20" s="1"/>
  <c r="F145" i="20" s="1"/>
  <c r="K145" i="20" s="1"/>
  <c r="E186" i="20" s="1"/>
  <c r="F186" i="20" s="1"/>
  <c r="K186" i="20" s="1"/>
  <c r="E227" i="20" s="1"/>
  <c r="F227" i="20" s="1"/>
  <c r="K227" i="20" s="1"/>
  <c r="E268" i="20" s="1"/>
  <c r="F268" i="20" s="1"/>
  <c r="K268" i="20" s="1"/>
  <c r="E309" i="20" s="1"/>
  <c r="F309" i="20" s="1"/>
  <c r="K309" i="20" s="1"/>
  <c r="E350" i="20" s="1"/>
  <c r="F350" i="20" s="1"/>
  <c r="K350" i="20" s="1"/>
  <c r="E391" i="20" s="1"/>
  <c r="F391" i="20" s="1"/>
  <c r="K391" i="20" s="1"/>
  <c r="C14" i="8"/>
  <c r="D14" i="8" s="1"/>
  <c r="E14" i="8" s="1"/>
  <c r="F14" i="8" s="1"/>
  <c r="G14" i="8" s="1"/>
  <c r="H14" i="8" s="1"/>
  <c r="I14" i="8" s="1"/>
  <c r="J14" i="8" s="1"/>
  <c r="K14" i="8" s="1"/>
  <c r="L14" i="8" s="1"/>
  <c r="D101" i="11"/>
  <c r="D98" i="11" s="1"/>
  <c r="D72" i="11" s="1"/>
  <c r="D137" i="6"/>
  <c r="E107" i="6"/>
  <c r="D130" i="6"/>
  <c r="F197" i="6"/>
  <c r="F9" i="7"/>
  <c r="E24" i="20"/>
  <c r="K24" i="20" s="1"/>
  <c r="E65" i="20" s="1"/>
  <c r="K65" i="20" s="1"/>
  <c r="E106" i="20" s="1"/>
  <c r="K106" i="20" s="1"/>
  <c r="E147" i="20" s="1"/>
  <c r="K147" i="20" s="1"/>
  <c r="E188" i="20" s="1"/>
  <c r="K188" i="20" s="1"/>
  <c r="E229" i="20" s="1"/>
  <c r="K229" i="20" s="1"/>
  <c r="E270" i="20" s="1"/>
  <c r="K270" i="20" s="1"/>
  <c r="E311" i="20" s="1"/>
  <c r="K311" i="20" s="1"/>
  <c r="E352" i="20" s="1"/>
  <c r="K352" i="20" s="1"/>
  <c r="E393" i="20" s="1"/>
  <c r="K393" i="20" s="1"/>
  <c r="C31" i="8"/>
  <c r="D31" i="8" s="1"/>
  <c r="E31" i="8" s="1"/>
  <c r="F31" i="8" s="1"/>
  <c r="G31" i="8" s="1"/>
  <c r="H31" i="8" s="1"/>
  <c r="I31" i="8" s="1"/>
  <c r="J31" i="8" s="1"/>
  <c r="K31" i="8" s="1"/>
  <c r="L31" i="8" s="1"/>
  <c r="D13" i="20"/>
  <c r="J13" i="20" s="1"/>
  <c r="D54" i="20" s="1"/>
  <c r="J54" i="20" s="1"/>
  <c r="D95" i="20" s="1"/>
  <c r="J95" i="20" s="1"/>
  <c r="D136" i="20" s="1"/>
  <c r="J136" i="20" s="1"/>
  <c r="D177" i="20" s="1"/>
  <c r="J177" i="20" s="1"/>
  <c r="D218" i="20" s="1"/>
  <c r="J218" i="20" s="1"/>
  <c r="D259" i="20" s="1"/>
  <c r="J259" i="20" s="1"/>
  <c r="D300" i="20" s="1"/>
  <c r="J300" i="20" s="1"/>
  <c r="D341" i="20" s="1"/>
  <c r="J341" i="20" s="1"/>
  <c r="D382" i="20" s="1"/>
  <c r="J382" i="20" s="1"/>
  <c r="C13" i="8"/>
  <c r="E101" i="11"/>
  <c r="E98" i="11" s="1"/>
  <c r="D6" i="34" s="1"/>
  <c r="F33" i="6"/>
  <c r="F36" i="6"/>
  <c r="F39" i="6"/>
  <c r="F47" i="6"/>
  <c r="F74" i="6"/>
  <c r="D107" i="6"/>
  <c r="F133" i="6"/>
  <c r="F145" i="6"/>
  <c r="F148" i="6"/>
  <c r="F151" i="6"/>
  <c r="F155" i="6"/>
  <c r="F158" i="6"/>
  <c r="F195" i="6"/>
  <c r="F198" i="6"/>
  <c r="F201" i="6"/>
  <c r="E200" i="6"/>
  <c r="F200" i="6" s="1"/>
  <c r="F31" i="6"/>
  <c r="D73" i="6"/>
  <c r="E80" i="6"/>
  <c r="F163" i="6"/>
  <c r="D15" i="6"/>
  <c r="F67" i="6"/>
  <c r="D85" i="6"/>
  <c r="D23" i="6"/>
  <c r="F23" i="6" s="1"/>
  <c r="F29" i="6"/>
  <c r="F43" i="6"/>
  <c r="F51" i="6"/>
  <c r="F63" i="6"/>
  <c r="E73" i="6"/>
  <c r="D80" i="6"/>
  <c r="F83" i="6"/>
  <c r="F92" i="6"/>
  <c r="F100" i="6"/>
  <c r="F118" i="6"/>
  <c r="F120" i="6"/>
  <c r="F127" i="6"/>
  <c r="F131" i="6"/>
  <c r="F143" i="6"/>
  <c r="F212" i="6"/>
  <c r="F20" i="6"/>
  <c r="B11" i="8"/>
  <c r="B6" i="8"/>
  <c r="E6" i="9"/>
  <c r="F13" i="13"/>
  <c r="F39" i="7"/>
  <c r="F210" i="6"/>
  <c r="D209" i="6"/>
  <c r="F209" i="6" s="1"/>
  <c r="C42" i="7" s="1"/>
  <c r="D42" i="7" s="1"/>
  <c r="E42" i="7" s="1"/>
  <c r="F211" i="6"/>
  <c r="F206" i="6"/>
  <c r="B23" i="9" s="1"/>
  <c r="D205" i="6"/>
  <c r="F205" i="6" s="1"/>
  <c r="F207" i="6"/>
  <c r="E173" i="6"/>
  <c r="F179" i="6"/>
  <c r="D167" i="6"/>
  <c r="F167" i="6" s="1"/>
  <c r="F168" i="6"/>
  <c r="E153" i="6"/>
  <c r="F164" i="6"/>
  <c r="F154" i="6"/>
  <c r="E137" i="6"/>
  <c r="F138" i="6"/>
  <c r="F135" i="6"/>
  <c r="D18" i="13"/>
  <c r="C13" i="9" s="1"/>
  <c r="C18" i="13"/>
  <c r="B13" i="9" s="1"/>
  <c r="E130" i="6"/>
  <c r="F130" i="6" s="1"/>
  <c r="F121" i="6"/>
  <c r="F113" i="6"/>
  <c r="D102" i="6"/>
  <c r="F102" i="6" s="1"/>
  <c r="F103" i="6"/>
  <c r="E85" i="6"/>
  <c r="F86" i="6"/>
  <c r="F68" i="6"/>
  <c r="D28" i="6"/>
  <c r="F59" i="6"/>
  <c r="E28" i="6"/>
  <c r="F21" i="6"/>
  <c r="F16" i="6"/>
  <c r="E6" i="6"/>
  <c r="F7" i="6"/>
  <c r="D6" i="6"/>
  <c r="F8" i="6"/>
  <c r="E61" i="11"/>
  <c r="D50" i="11"/>
  <c r="D12" i="9"/>
  <c r="F73" i="20" s="1"/>
  <c r="I73" i="20" s="1"/>
  <c r="C12" i="9"/>
  <c r="F32" i="20" s="1"/>
  <c r="I32" i="20" s="1"/>
  <c r="D11" i="9"/>
  <c r="F72" i="20" s="1"/>
  <c r="I72" i="20" s="1"/>
  <c r="C11" i="9"/>
  <c r="F31" i="20" s="1"/>
  <c r="I31" i="20" s="1"/>
  <c r="E4" i="8"/>
  <c r="F3" i="8"/>
  <c r="D25" i="34" l="1"/>
  <c r="C16" i="8"/>
  <c r="D16" i="8" s="1"/>
  <c r="E16" i="8" s="1"/>
  <c r="F16" i="8" s="1"/>
  <c r="G16" i="8" s="1"/>
  <c r="H16" i="8" s="1"/>
  <c r="I16" i="8" s="1"/>
  <c r="J16" i="8" s="1"/>
  <c r="K16" i="8" s="1"/>
  <c r="L16" i="8" s="1"/>
  <c r="B31" i="34"/>
  <c r="B30" i="34" s="1"/>
  <c r="B10" i="8"/>
  <c r="D8" i="20" s="1"/>
  <c r="J8" i="20" s="1"/>
  <c r="B6" i="34"/>
  <c r="B25" i="34" s="1"/>
  <c r="B22" i="34" s="1"/>
  <c r="B26" i="8"/>
  <c r="E20" i="20" s="1"/>
  <c r="D7" i="34"/>
  <c r="D26" i="34" s="1"/>
  <c r="D5" i="11"/>
  <c r="D13" i="18" s="1"/>
  <c r="B15" i="8"/>
  <c r="C15" i="8" s="1"/>
  <c r="D15" i="8" s="1"/>
  <c r="E15" i="8" s="1"/>
  <c r="F15" i="8" s="1"/>
  <c r="G15" i="8" s="1"/>
  <c r="H15" i="8" s="1"/>
  <c r="I15" i="8" s="1"/>
  <c r="J15" i="8" s="1"/>
  <c r="K15" i="8" s="1"/>
  <c r="L15" i="8" s="1"/>
  <c r="B15" i="34"/>
  <c r="B34" i="34" s="1"/>
  <c r="F107" i="6"/>
  <c r="F15" i="6"/>
  <c r="E50" i="11"/>
  <c r="F50" i="11" s="1"/>
  <c r="D49" i="20"/>
  <c r="J49" i="20" s="1"/>
  <c r="C10" i="8"/>
  <c r="C17" i="10"/>
  <c r="C18" i="10" s="1"/>
  <c r="C19" i="10" s="1"/>
  <c r="F85" i="6"/>
  <c r="E72" i="11"/>
  <c r="F72" i="11" s="1"/>
  <c r="H209" i="6"/>
  <c r="D14" i="18"/>
  <c r="E172" i="6"/>
  <c r="F137" i="6"/>
  <c r="G209" i="6"/>
  <c r="F6" i="11"/>
  <c r="D14" i="6"/>
  <c r="F28" i="11"/>
  <c r="D17" i="18"/>
  <c r="D15" i="18"/>
  <c r="P8" i="11"/>
  <c r="D15" i="20"/>
  <c r="J15" i="20" s="1"/>
  <c r="D56" i="20" s="1"/>
  <c r="J56" i="20" s="1"/>
  <c r="D97" i="20" s="1"/>
  <c r="J97" i="20" s="1"/>
  <c r="D138" i="20" s="1"/>
  <c r="J138" i="20" s="1"/>
  <c r="D179" i="20" s="1"/>
  <c r="J179" i="20" s="1"/>
  <c r="D220" i="20" s="1"/>
  <c r="J220" i="20" s="1"/>
  <c r="D261" i="20" s="1"/>
  <c r="J261" i="20" s="1"/>
  <c r="D302" i="20" s="1"/>
  <c r="J302" i="20" s="1"/>
  <c r="D343" i="20" s="1"/>
  <c r="J343" i="20" s="1"/>
  <c r="D384" i="20" s="1"/>
  <c r="J384" i="20" s="1"/>
  <c r="D5" i="10"/>
  <c r="F33" i="20"/>
  <c r="D12" i="20"/>
  <c r="F80" i="6"/>
  <c r="D13" i="8"/>
  <c r="F42" i="7"/>
  <c r="D7" i="18"/>
  <c r="F10" i="7"/>
  <c r="G9" i="7"/>
  <c r="D9" i="18"/>
  <c r="E27" i="6"/>
  <c r="E26" i="6" s="1"/>
  <c r="D153" i="6"/>
  <c r="G153" i="6" s="1"/>
  <c r="D8" i="18"/>
  <c r="K17" i="20"/>
  <c r="C23" i="8" s="1"/>
  <c r="D21" i="10" s="1"/>
  <c r="D26" i="10"/>
  <c r="C26" i="10" s="1"/>
  <c r="C27" i="10" s="1"/>
  <c r="D6" i="20"/>
  <c r="D9" i="20"/>
  <c r="F173" i="6"/>
  <c r="F73" i="6"/>
  <c r="D27" i="6"/>
  <c r="E5" i="6"/>
  <c r="F14" i="6"/>
  <c r="C13" i="7" s="1"/>
  <c r="D13" i="7" s="1"/>
  <c r="C18" i="9" s="1"/>
  <c r="E15" i="18"/>
  <c r="E9" i="18"/>
  <c r="B25" i="8"/>
  <c r="E14" i="18"/>
  <c r="B12" i="8"/>
  <c r="E7" i="18"/>
  <c r="E8" i="18"/>
  <c r="E7" i="9"/>
  <c r="F6" i="9"/>
  <c r="F14" i="13"/>
  <c r="G13" i="13"/>
  <c r="F40" i="7"/>
  <c r="G39" i="7"/>
  <c r="B9" i="9"/>
  <c r="C41" i="7"/>
  <c r="F153" i="6"/>
  <c r="F28" i="6"/>
  <c r="F6" i="6"/>
  <c r="C12" i="7" s="1"/>
  <c r="D12" i="7" s="1"/>
  <c r="E12" i="7" s="1"/>
  <c r="F12" i="7" s="1"/>
  <c r="D5" i="6"/>
  <c r="E18" i="13"/>
  <c r="D13" i="9" s="1"/>
  <c r="E12" i="9"/>
  <c r="F114" i="20" s="1"/>
  <c r="I114" i="20" s="1"/>
  <c r="E11" i="9"/>
  <c r="F113" i="20" s="1"/>
  <c r="F4" i="8"/>
  <c r="G3" i="8"/>
  <c r="B36" i="34" l="1"/>
  <c r="B17" i="8"/>
  <c r="D16" i="18"/>
  <c r="B3" i="34"/>
  <c r="B17" i="34" s="1"/>
  <c r="D5" i="34"/>
  <c r="D9" i="34" s="1"/>
  <c r="B11" i="34"/>
  <c r="D24" i="34"/>
  <c r="D28" i="34" s="1"/>
  <c r="E163" i="11"/>
  <c r="E162" i="11" s="1"/>
  <c r="D13" i="34" s="1"/>
  <c r="H153" i="6"/>
  <c r="E5" i="11"/>
  <c r="E167" i="11" s="1"/>
  <c r="D90" i="20"/>
  <c r="J90" i="20" s="1"/>
  <c r="D10" i="8"/>
  <c r="F27" i="6"/>
  <c r="E13" i="18"/>
  <c r="F5" i="11"/>
  <c r="F172" i="6"/>
  <c r="B19" i="9" s="1"/>
  <c r="C19" i="9" s="1"/>
  <c r="H172" i="6"/>
  <c r="G27" i="6"/>
  <c r="H5" i="6"/>
  <c r="G5" i="6"/>
  <c r="C17" i="8"/>
  <c r="B21" i="8"/>
  <c r="C5" i="21" s="1"/>
  <c r="D26" i="6"/>
  <c r="F26" i="6" s="1"/>
  <c r="E58" i="20"/>
  <c r="E13" i="8"/>
  <c r="D17" i="8"/>
  <c r="I33" i="20"/>
  <c r="G16" i="20"/>
  <c r="J16" i="20" s="1"/>
  <c r="D57" i="20" s="1"/>
  <c r="D22" i="10"/>
  <c r="G29" i="20"/>
  <c r="E5" i="10"/>
  <c r="F74" i="20"/>
  <c r="I113" i="20"/>
  <c r="D11" i="10"/>
  <c r="E19" i="20"/>
  <c r="H9" i="7"/>
  <c r="I9" i="7" s="1"/>
  <c r="G12" i="7"/>
  <c r="G10" i="7"/>
  <c r="G42" i="7"/>
  <c r="D40" i="20"/>
  <c r="F5" i="6"/>
  <c r="E13" i="7"/>
  <c r="D18" i="9" s="1"/>
  <c r="B18" i="9"/>
  <c r="B29" i="8"/>
  <c r="F7" i="9"/>
  <c r="G6" i="9"/>
  <c r="G14" i="13"/>
  <c r="H13" i="13"/>
  <c r="G40" i="7"/>
  <c r="H39" i="7"/>
  <c r="C9" i="9"/>
  <c r="F30" i="20" s="1"/>
  <c r="D41" i="7"/>
  <c r="C11" i="7"/>
  <c r="B8" i="9" s="1"/>
  <c r="F18" i="13"/>
  <c r="E13" i="9" s="1"/>
  <c r="F12" i="9"/>
  <c r="F155" i="20" s="1"/>
  <c r="I155" i="20" s="1"/>
  <c r="F11" i="9"/>
  <c r="F154" i="20" s="1"/>
  <c r="G4" i="8"/>
  <c r="H3" i="8"/>
  <c r="B33" i="8" l="1"/>
  <c r="E154" i="11"/>
  <c r="E168" i="11" s="1"/>
  <c r="D32" i="34"/>
  <c r="D30" i="34" s="1"/>
  <c r="D36" i="34" s="1"/>
  <c r="D11" i="34"/>
  <c r="D17" i="34" s="1"/>
  <c r="C6" i="21"/>
  <c r="C20" i="21"/>
  <c r="Q8" i="11"/>
  <c r="E166" i="11"/>
  <c r="D131" i="20"/>
  <c r="J131" i="20" s="1"/>
  <c r="E10" i="8"/>
  <c r="H10" i="7"/>
  <c r="H12" i="7"/>
  <c r="I12" i="7" s="1"/>
  <c r="F36" i="20"/>
  <c r="I36" i="20" s="1"/>
  <c r="D19" i="9"/>
  <c r="D23" i="10"/>
  <c r="H42" i="7"/>
  <c r="F5" i="10"/>
  <c r="F115" i="20"/>
  <c r="J9" i="7"/>
  <c r="I10" i="7"/>
  <c r="I30" i="20"/>
  <c r="G12" i="20"/>
  <c r="F7" i="20"/>
  <c r="J7" i="20" s="1"/>
  <c r="H29" i="20"/>
  <c r="I154" i="20"/>
  <c r="B35" i="8"/>
  <c r="B36" i="8" s="1"/>
  <c r="E27" i="20"/>
  <c r="K27" i="20" s="1"/>
  <c r="F19" i="20"/>
  <c r="K19" i="20" s="1"/>
  <c r="E60" i="20" s="1"/>
  <c r="F60" i="20" s="1"/>
  <c r="K60" i="20" s="1"/>
  <c r="E101" i="20" s="1"/>
  <c r="F101" i="20" s="1"/>
  <c r="K101" i="20" s="1"/>
  <c r="E142" i="20" s="1"/>
  <c r="F142" i="20" s="1"/>
  <c r="K142" i="20" s="1"/>
  <c r="E183" i="20" s="1"/>
  <c r="F183" i="20" s="1"/>
  <c r="K183" i="20" s="1"/>
  <c r="E224" i="20" s="1"/>
  <c r="F224" i="20" s="1"/>
  <c r="K224" i="20" s="1"/>
  <c r="E265" i="20" s="1"/>
  <c r="F265" i="20" s="1"/>
  <c r="K265" i="20" s="1"/>
  <c r="E306" i="20" s="1"/>
  <c r="F306" i="20" s="1"/>
  <c r="K306" i="20" s="1"/>
  <c r="E347" i="20" s="1"/>
  <c r="F347" i="20" s="1"/>
  <c r="K347" i="20" s="1"/>
  <c r="E388" i="20" s="1"/>
  <c r="F388" i="20" s="1"/>
  <c r="K388" i="20" s="1"/>
  <c r="G57" i="20"/>
  <c r="J57" i="20" s="1"/>
  <c r="D98" i="20" s="1"/>
  <c r="I74" i="20"/>
  <c r="F13" i="8"/>
  <c r="E17" i="8"/>
  <c r="K58" i="20"/>
  <c r="D23" i="8" s="1"/>
  <c r="E22" i="10"/>
  <c r="G70" i="20"/>
  <c r="F13" i="7"/>
  <c r="G13" i="7" s="1"/>
  <c r="C34" i="8"/>
  <c r="B10" i="9"/>
  <c r="B14" i="9" s="1"/>
  <c r="G7" i="9"/>
  <c r="H6" i="9"/>
  <c r="H14" i="13"/>
  <c r="I13" i="13"/>
  <c r="H40" i="7"/>
  <c r="I39" i="7"/>
  <c r="E41" i="7"/>
  <c r="D9" i="9"/>
  <c r="F71" i="20" s="1"/>
  <c r="D11" i="7"/>
  <c r="C8" i="9" s="1"/>
  <c r="G28" i="20" s="1"/>
  <c r="G18" i="13"/>
  <c r="F13" i="9" s="1"/>
  <c r="G12" i="9"/>
  <c r="F196" i="20" s="1"/>
  <c r="I196" i="20" s="1"/>
  <c r="G11" i="9"/>
  <c r="F195" i="20" s="1"/>
  <c r="I3" i="8"/>
  <c r="H4" i="8"/>
  <c r="B20" i="9" l="1"/>
  <c r="B16" i="9"/>
  <c r="B22" i="9"/>
  <c r="B24" i="9" s="1"/>
  <c r="E17" i="18"/>
  <c r="E16" i="18"/>
  <c r="F154" i="11"/>
  <c r="C21" i="21"/>
  <c r="D48" i="20"/>
  <c r="C7" i="8"/>
  <c r="E21" i="10"/>
  <c r="D172" i="20"/>
  <c r="J172" i="20" s="1"/>
  <c r="F10" i="8"/>
  <c r="I42" i="7"/>
  <c r="F77" i="20"/>
  <c r="I77" i="20" s="1"/>
  <c r="E19" i="9"/>
  <c r="E23" i="10"/>
  <c r="E18" i="9"/>
  <c r="G111" i="20" s="1"/>
  <c r="H28" i="20"/>
  <c r="G20" i="20"/>
  <c r="F10" i="20"/>
  <c r="F38" i="20"/>
  <c r="E99" i="20"/>
  <c r="G13" i="8"/>
  <c r="F17" i="8"/>
  <c r="I195" i="20"/>
  <c r="I71" i="20"/>
  <c r="G53" i="20"/>
  <c r="G5" i="10"/>
  <c r="F156" i="20"/>
  <c r="H70" i="20"/>
  <c r="F48" i="20"/>
  <c r="E40" i="20"/>
  <c r="E41" i="20" s="1"/>
  <c r="J12" i="7"/>
  <c r="K9" i="7"/>
  <c r="J10" i="7"/>
  <c r="I115" i="20"/>
  <c r="G98" i="20"/>
  <c r="J98" i="20" s="1"/>
  <c r="D139" i="20" s="1"/>
  <c r="C26" i="9"/>
  <c r="C11" i="8" s="1"/>
  <c r="H7" i="9"/>
  <c r="I6" i="9"/>
  <c r="I14" i="13"/>
  <c r="J13" i="13"/>
  <c r="I40" i="7"/>
  <c r="J39" i="7"/>
  <c r="F41" i="7"/>
  <c r="E9" i="9"/>
  <c r="F112" i="20" s="1"/>
  <c r="C10" i="9"/>
  <c r="E11" i="7"/>
  <c r="D8" i="9" s="1"/>
  <c r="G69" i="20" s="1"/>
  <c r="H18" i="13"/>
  <c r="G13" i="9" s="1"/>
  <c r="H12" i="9"/>
  <c r="F237" i="20" s="1"/>
  <c r="I237" i="20" s="1"/>
  <c r="H11" i="9"/>
  <c r="F236" i="20" s="1"/>
  <c r="F18" i="9"/>
  <c r="H13" i="7"/>
  <c r="I4" i="8"/>
  <c r="J3" i="8"/>
  <c r="C14" i="9" l="1"/>
  <c r="C16" i="9" s="1"/>
  <c r="C20" i="9" s="1"/>
  <c r="J48" i="20"/>
  <c r="D89" i="20" s="1"/>
  <c r="C22" i="21"/>
  <c r="F12" i="20"/>
  <c r="J12" i="20" s="1"/>
  <c r="D53" i="20" s="1"/>
  <c r="D213" i="20"/>
  <c r="J213" i="20" s="1"/>
  <c r="G10" i="8"/>
  <c r="J42" i="7"/>
  <c r="K12" i="7"/>
  <c r="F22" i="10"/>
  <c r="F23" i="10"/>
  <c r="F118" i="20"/>
  <c r="I118" i="20" s="1"/>
  <c r="F19" i="9"/>
  <c r="H5" i="10"/>
  <c r="F197" i="20"/>
  <c r="K99" i="20"/>
  <c r="E23" i="8" s="1"/>
  <c r="F51" i="20"/>
  <c r="H69" i="20"/>
  <c r="F79" i="20"/>
  <c r="G61" i="20"/>
  <c r="H13" i="8"/>
  <c r="G17" i="8"/>
  <c r="F9" i="20"/>
  <c r="I112" i="20"/>
  <c r="G94" i="20"/>
  <c r="G22" i="10"/>
  <c r="G152" i="20"/>
  <c r="I236" i="20"/>
  <c r="K10" i="7"/>
  <c r="L9" i="7"/>
  <c r="G139" i="20"/>
  <c r="J139" i="20" s="1"/>
  <c r="D180" i="20" s="1"/>
  <c r="I156" i="20"/>
  <c r="H111" i="20"/>
  <c r="F89" i="20"/>
  <c r="G21" i="20"/>
  <c r="H21" i="20" s="1"/>
  <c r="I38" i="20"/>
  <c r="I39" i="20" s="1"/>
  <c r="K26" i="20" s="1"/>
  <c r="E68" i="20" s="1"/>
  <c r="K68" i="20" s="1"/>
  <c r="D26" i="9"/>
  <c r="F53" i="20" s="1"/>
  <c r="I7" i="9"/>
  <c r="J6" i="9"/>
  <c r="J14" i="13"/>
  <c r="K13" i="13"/>
  <c r="J40" i="7"/>
  <c r="K39" i="7"/>
  <c r="K42" i="7" s="1"/>
  <c r="G41" i="7"/>
  <c r="F9" i="9"/>
  <c r="F153" i="20" s="1"/>
  <c r="D10" i="9"/>
  <c r="D14" i="9" s="1"/>
  <c r="D16" i="9" s="1"/>
  <c r="D20" i="9" s="1"/>
  <c r="F11" i="7"/>
  <c r="E8" i="9" s="1"/>
  <c r="G110" i="20" s="1"/>
  <c r="I18" i="13"/>
  <c r="H13" i="9" s="1"/>
  <c r="I12" i="9"/>
  <c r="F278" i="20" s="1"/>
  <c r="I278" i="20" s="1"/>
  <c r="I11" i="9"/>
  <c r="F277" i="20" s="1"/>
  <c r="G18" i="9"/>
  <c r="I13" i="7"/>
  <c r="K3" i="8"/>
  <c r="J4" i="8"/>
  <c r="C18" i="21" l="1"/>
  <c r="C23" i="21" s="1"/>
  <c r="D4" i="10"/>
  <c r="F20" i="20"/>
  <c r="K20" i="20" s="1"/>
  <c r="E61" i="20" s="1"/>
  <c r="F61" i="20" s="1"/>
  <c r="G59" i="20" s="1"/>
  <c r="F59" i="20" s="1"/>
  <c r="G47" i="20" s="1"/>
  <c r="D7" i="8"/>
  <c r="C22" i="9"/>
  <c r="C23" i="9" s="1"/>
  <c r="D6" i="10" s="1"/>
  <c r="D7" i="10" s="1"/>
  <c r="J89" i="20"/>
  <c r="E7" i="8" s="1"/>
  <c r="D11" i="8"/>
  <c r="D15" i="10"/>
  <c r="L12" i="7"/>
  <c r="D254" i="20"/>
  <c r="J254" i="20" s="1"/>
  <c r="H10" i="8"/>
  <c r="F21" i="10"/>
  <c r="D22" i="9"/>
  <c r="E12" i="24"/>
  <c r="G19" i="9"/>
  <c r="G23" i="10"/>
  <c r="F159" i="20"/>
  <c r="I159" i="20" s="1"/>
  <c r="H22" i="10"/>
  <c r="G193" i="20"/>
  <c r="I277" i="20"/>
  <c r="I79" i="20"/>
  <c r="I80" i="20" s="1"/>
  <c r="K67" i="20" s="1"/>
  <c r="E109" i="20" s="1"/>
  <c r="K109" i="20" s="1"/>
  <c r="G62" i="20"/>
  <c r="H62" i="20" s="1"/>
  <c r="I153" i="20"/>
  <c r="G135" i="20"/>
  <c r="L10" i="7"/>
  <c r="M9" i="7"/>
  <c r="H152" i="20"/>
  <c r="F130" i="20"/>
  <c r="E140" i="20"/>
  <c r="I5" i="10"/>
  <c r="F238" i="20"/>
  <c r="F92" i="20"/>
  <c r="G102" i="20"/>
  <c r="H110" i="20"/>
  <c r="F120" i="20"/>
  <c r="J53" i="20"/>
  <c r="D94" i="20" s="1"/>
  <c r="G9" i="20"/>
  <c r="F6" i="20" s="1"/>
  <c r="I13" i="8"/>
  <c r="H17" i="8"/>
  <c r="K21" i="20"/>
  <c r="H40" i="20"/>
  <c r="I10" i="20"/>
  <c r="F50" i="20"/>
  <c r="I197" i="20"/>
  <c r="G180" i="20"/>
  <c r="J180" i="20" s="1"/>
  <c r="D221" i="20" s="1"/>
  <c r="E26" i="9"/>
  <c r="F94" i="20" s="1"/>
  <c r="J7" i="9"/>
  <c r="K6" i="9"/>
  <c r="K14" i="13"/>
  <c r="L13" i="13"/>
  <c r="K40" i="7"/>
  <c r="L39" i="7"/>
  <c r="L42" i="7" s="1"/>
  <c r="H41" i="7"/>
  <c r="G9" i="9"/>
  <c r="F194" i="20" s="1"/>
  <c r="E10" i="9"/>
  <c r="G11" i="7"/>
  <c r="F8" i="9" s="1"/>
  <c r="G151" i="20" s="1"/>
  <c r="J18" i="13"/>
  <c r="I13" i="9" s="1"/>
  <c r="J12" i="9"/>
  <c r="F319" i="20" s="1"/>
  <c r="I319" i="20" s="1"/>
  <c r="J11" i="9"/>
  <c r="F318" i="20" s="1"/>
  <c r="J13" i="7"/>
  <c r="H18" i="9"/>
  <c r="K4" i="8"/>
  <c r="L3" i="8"/>
  <c r="C24" i="21" l="1"/>
  <c r="C9" i="21" s="1"/>
  <c r="C8" i="21"/>
  <c r="C26" i="8"/>
  <c r="D12" i="10" s="1"/>
  <c r="G18" i="20"/>
  <c r="F18" i="20" s="1"/>
  <c r="C24" i="9"/>
  <c r="C27" i="9" s="1"/>
  <c r="D130" i="20"/>
  <c r="J130" i="20" s="1"/>
  <c r="E14" i="9"/>
  <c r="E16" i="9" s="1"/>
  <c r="E20" i="9" s="1"/>
  <c r="F91" i="20"/>
  <c r="E11" i="8"/>
  <c r="E15" i="10"/>
  <c r="E62" i="20"/>
  <c r="K62" i="20" s="1"/>
  <c r="C27" i="8"/>
  <c r="D13" i="10" s="1"/>
  <c r="D295" i="20"/>
  <c r="J295" i="20" s="1"/>
  <c r="I10" i="8"/>
  <c r="M10" i="7"/>
  <c r="H23" i="10"/>
  <c r="H19" i="9"/>
  <c r="F200" i="20"/>
  <c r="I200" i="20" s="1"/>
  <c r="E4" i="10"/>
  <c r="E13" i="24"/>
  <c r="J9" i="20"/>
  <c r="I318" i="20"/>
  <c r="I40" i="20"/>
  <c r="I41" i="20" s="1"/>
  <c r="J10" i="20"/>
  <c r="J13" i="8"/>
  <c r="I17" i="8"/>
  <c r="K61" i="20"/>
  <c r="I22" i="10"/>
  <c r="G234" i="20"/>
  <c r="H151" i="20"/>
  <c r="F161" i="20"/>
  <c r="G143" i="20"/>
  <c r="F133" i="20"/>
  <c r="I120" i="20"/>
  <c r="I121" i="20" s="1"/>
  <c r="K108" i="20" s="1"/>
  <c r="E150" i="20" s="1"/>
  <c r="K150" i="20" s="1"/>
  <c r="G103" i="20"/>
  <c r="H103" i="20" s="1"/>
  <c r="G221" i="20"/>
  <c r="J221" i="20" s="1"/>
  <c r="D262" i="20" s="1"/>
  <c r="I238" i="20"/>
  <c r="K140" i="20"/>
  <c r="F23" i="8" s="1"/>
  <c r="H81" i="20"/>
  <c r="I51" i="20"/>
  <c r="I81" i="20" s="1"/>
  <c r="H193" i="20"/>
  <c r="F171" i="20"/>
  <c r="J5" i="10"/>
  <c r="F279" i="20"/>
  <c r="I194" i="20"/>
  <c r="G176" i="20"/>
  <c r="J94" i="20"/>
  <c r="D135" i="20" s="1"/>
  <c r="M12" i="7"/>
  <c r="C33" i="8"/>
  <c r="D34" i="8" s="1"/>
  <c r="D23" i="9"/>
  <c r="F26" i="9"/>
  <c r="F135" i="20" s="1"/>
  <c r="K7" i="9"/>
  <c r="L6" i="9"/>
  <c r="L14" i="13"/>
  <c r="M13" i="13"/>
  <c r="L40" i="7"/>
  <c r="M39" i="7"/>
  <c r="M40" i="7" s="1"/>
  <c r="H9" i="9"/>
  <c r="F235" i="20" s="1"/>
  <c r="I41" i="7"/>
  <c r="F10" i="9"/>
  <c r="F14" i="9" s="1"/>
  <c r="F16" i="9" s="1"/>
  <c r="F20" i="9" s="1"/>
  <c r="H11" i="7"/>
  <c r="G8" i="9" s="1"/>
  <c r="G192" i="20" s="1"/>
  <c r="K18" i="13"/>
  <c r="J13" i="9" s="1"/>
  <c r="K12" i="9"/>
  <c r="F360" i="20" s="1"/>
  <c r="I360" i="20" s="1"/>
  <c r="K11" i="9"/>
  <c r="F359" i="20" s="1"/>
  <c r="I18" i="9"/>
  <c r="K13" i="7"/>
  <c r="L4" i="8"/>
  <c r="G6" i="20" l="1"/>
  <c r="G40" i="20" s="1"/>
  <c r="L7" i="9"/>
  <c r="F4" i="10"/>
  <c r="E22" i="9"/>
  <c r="E23" i="9" s="1"/>
  <c r="F6" i="10" s="1"/>
  <c r="F7" i="10" s="1"/>
  <c r="D171" i="20"/>
  <c r="J171" i="20" s="1"/>
  <c r="G7" i="8" s="1"/>
  <c r="F7" i="8"/>
  <c r="J6" i="20"/>
  <c r="C6" i="8" s="1"/>
  <c r="F40" i="20"/>
  <c r="K18" i="20"/>
  <c r="C24" i="8" s="1"/>
  <c r="D10" i="10" s="1"/>
  <c r="F11" i="8"/>
  <c r="G15" i="10" s="1"/>
  <c r="F15" i="10"/>
  <c r="E103" i="20"/>
  <c r="K103" i="20" s="1"/>
  <c r="D27" i="8"/>
  <c r="E13" i="10" s="1"/>
  <c r="C35" i="8"/>
  <c r="D336" i="20"/>
  <c r="J336" i="20" s="1"/>
  <c r="J10" i="8"/>
  <c r="H21" i="10"/>
  <c r="G21" i="10"/>
  <c r="D50" i="20"/>
  <c r="G50" i="20" s="1"/>
  <c r="F47" i="20" s="1"/>
  <c r="F81" i="20" s="1"/>
  <c r="C8" i="8"/>
  <c r="E102" i="20"/>
  <c r="F102" i="20" s="1"/>
  <c r="G100" i="20" s="1"/>
  <c r="F100" i="20" s="1"/>
  <c r="G88" i="20" s="1"/>
  <c r="D26" i="8"/>
  <c r="E12" i="10" s="1"/>
  <c r="D51" i="20"/>
  <c r="J51" i="20" s="1"/>
  <c r="C9" i="8"/>
  <c r="D9" i="10" s="1"/>
  <c r="I82" i="20"/>
  <c r="J135" i="20"/>
  <c r="D176" i="20" s="1"/>
  <c r="F241" i="20"/>
  <c r="I241" i="20" s="1"/>
  <c r="I19" i="9"/>
  <c r="I23" i="10"/>
  <c r="F22" i="9"/>
  <c r="F23" i="9" s="1"/>
  <c r="G6" i="10" s="1"/>
  <c r="F12" i="24"/>
  <c r="F132" i="20"/>
  <c r="I235" i="20"/>
  <c r="G217" i="20"/>
  <c r="D24" i="9"/>
  <c r="E6" i="10"/>
  <c r="H192" i="20"/>
  <c r="F202" i="20"/>
  <c r="G184" i="20"/>
  <c r="F174" i="20"/>
  <c r="E181" i="20"/>
  <c r="I92" i="20"/>
  <c r="I122" i="20" s="1"/>
  <c r="H122" i="20"/>
  <c r="I161" i="20"/>
  <c r="I162" i="20" s="1"/>
  <c r="K149" i="20" s="1"/>
  <c r="E191" i="20" s="1"/>
  <c r="K191" i="20" s="1"/>
  <c r="G144" i="20"/>
  <c r="H144" i="20" s="1"/>
  <c r="M42" i="7"/>
  <c r="I279" i="20"/>
  <c r="G262" i="20"/>
  <c r="J262" i="20" s="1"/>
  <c r="D303" i="20" s="1"/>
  <c r="K5" i="10"/>
  <c r="F320" i="20"/>
  <c r="J22" i="10"/>
  <c r="G275" i="20"/>
  <c r="I359" i="20"/>
  <c r="H234" i="20"/>
  <c r="F212" i="20"/>
  <c r="K13" i="8"/>
  <c r="J17" i="8"/>
  <c r="G26" i="9"/>
  <c r="F176" i="20" s="1"/>
  <c r="M14" i="13"/>
  <c r="I9" i="9"/>
  <c r="F276" i="20" s="1"/>
  <c r="J41" i="7"/>
  <c r="G10" i="9"/>
  <c r="I11" i="7"/>
  <c r="H8" i="9" s="1"/>
  <c r="G233" i="20" s="1"/>
  <c r="L18" i="13"/>
  <c r="K13" i="9" s="1"/>
  <c r="L12" i="9"/>
  <c r="F401" i="20" s="1"/>
  <c r="I401" i="20" s="1"/>
  <c r="L11" i="9"/>
  <c r="F400" i="20" s="1"/>
  <c r="J18" i="9"/>
  <c r="L13" i="7"/>
  <c r="G41" i="20" l="1"/>
  <c r="E24" i="9"/>
  <c r="E33" i="8" s="1"/>
  <c r="C29" i="8"/>
  <c r="D47" i="20"/>
  <c r="D81" i="20" s="1"/>
  <c r="K40" i="20"/>
  <c r="J40" i="20"/>
  <c r="E59" i="20"/>
  <c r="E81" i="20" s="1"/>
  <c r="D212" i="20"/>
  <c r="J212" i="20" s="1"/>
  <c r="G14" i="9"/>
  <c r="G16" i="9" s="1"/>
  <c r="G20" i="9" s="1"/>
  <c r="G81" i="20"/>
  <c r="G82" i="20" s="1"/>
  <c r="J50" i="20"/>
  <c r="D8" i="8" s="1"/>
  <c r="C36" i="8"/>
  <c r="E144" i="20"/>
  <c r="K144" i="20" s="1"/>
  <c r="E27" i="8"/>
  <c r="F13" i="10" s="1"/>
  <c r="D14" i="10"/>
  <c r="D18" i="10" s="1"/>
  <c r="D19" i="10" s="1"/>
  <c r="C12" i="8"/>
  <c r="C21" i="8" s="1"/>
  <c r="D377" i="20"/>
  <c r="J377" i="20" s="1"/>
  <c r="L10" i="8" s="1"/>
  <c r="K10" i="8"/>
  <c r="D92" i="20"/>
  <c r="J92" i="20" s="1"/>
  <c r="D9" i="8"/>
  <c r="F173" i="20"/>
  <c r="D33" i="8"/>
  <c r="E34" i="8" s="1"/>
  <c r="F34" i="8" s="1"/>
  <c r="E14" i="24"/>
  <c r="G4" i="10"/>
  <c r="G7" i="10" s="1"/>
  <c r="F13" i="24"/>
  <c r="F282" i="20"/>
  <c r="I282" i="20" s="1"/>
  <c r="J23" i="10"/>
  <c r="J19" i="9"/>
  <c r="E7" i="10"/>
  <c r="L5" i="10"/>
  <c r="F361" i="20"/>
  <c r="I202" i="20"/>
  <c r="I203" i="20" s="1"/>
  <c r="K190" i="20" s="1"/>
  <c r="E232" i="20" s="1"/>
  <c r="K232" i="20" s="1"/>
  <c r="G185" i="20"/>
  <c r="H185" i="20" s="1"/>
  <c r="L13" i="8"/>
  <c r="L17" i="8" s="1"/>
  <c r="K17" i="8"/>
  <c r="I320" i="20"/>
  <c r="G303" i="20"/>
  <c r="J303" i="20" s="1"/>
  <c r="D344" i="20" s="1"/>
  <c r="K22" i="10"/>
  <c r="G316" i="20"/>
  <c r="I400" i="20"/>
  <c r="K102" i="20"/>
  <c r="H233" i="20"/>
  <c r="G225" i="20"/>
  <c r="F215" i="20"/>
  <c r="F243" i="20"/>
  <c r="G258" i="20"/>
  <c r="I276" i="20"/>
  <c r="F253" i="20"/>
  <c r="H275" i="20"/>
  <c r="J176" i="20"/>
  <c r="D217" i="20" s="1"/>
  <c r="I133" i="20"/>
  <c r="I163" i="20" s="1"/>
  <c r="H163" i="20"/>
  <c r="I123" i="20"/>
  <c r="K181" i="20"/>
  <c r="F24" i="9"/>
  <c r="G11" i="8"/>
  <c r="H26" i="9"/>
  <c r="F217" i="20" s="1"/>
  <c r="K41" i="7"/>
  <c r="J9" i="9"/>
  <c r="F317" i="20" s="1"/>
  <c r="J11" i="7"/>
  <c r="I8" i="9" s="1"/>
  <c r="G274" i="20" s="1"/>
  <c r="H10" i="9"/>
  <c r="H14" i="9" s="1"/>
  <c r="H16" i="9" s="1"/>
  <c r="H20" i="9" s="1"/>
  <c r="M18" i="13"/>
  <c r="L13" i="9" s="1"/>
  <c r="K18" i="9"/>
  <c r="M13" i="7"/>
  <c r="J47" i="20" l="1"/>
  <c r="D6" i="8" s="1"/>
  <c r="H4" i="10"/>
  <c r="K59" i="20"/>
  <c r="D24" i="8" s="1"/>
  <c r="D29" i="8" s="1"/>
  <c r="K41" i="20"/>
  <c r="D91" i="20"/>
  <c r="G91" i="20" s="1"/>
  <c r="F88" i="20" s="1"/>
  <c r="F122" i="20" s="1"/>
  <c r="G22" i="9"/>
  <c r="G23" i="9" s="1"/>
  <c r="H6" i="10" s="1"/>
  <c r="D5" i="21"/>
  <c r="D25" i="10"/>
  <c r="D27" i="10" s="1"/>
  <c r="D28" i="10" s="1"/>
  <c r="E82" i="20"/>
  <c r="E185" i="20"/>
  <c r="K185" i="20" s="1"/>
  <c r="F27" i="8"/>
  <c r="G13" i="10" s="1"/>
  <c r="G122" i="20"/>
  <c r="G123" i="20" s="1"/>
  <c r="E143" i="20"/>
  <c r="F143" i="20" s="1"/>
  <c r="G141" i="20" s="1"/>
  <c r="F141" i="20" s="1"/>
  <c r="G129" i="20" s="1"/>
  <c r="E26" i="8"/>
  <c r="F12" i="10" s="1"/>
  <c r="D253" i="20"/>
  <c r="J253" i="20" s="1"/>
  <c r="H7" i="8"/>
  <c r="E14" i="10"/>
  <c r="E10" i="10"/>
  <c r="E35" i="8"/>
  <c r="D133" i="20"/>
  <c r="J133" i="20" s="1"/>
  <c r="E9" i="8"/>
  <c r="F9" i="10" s="1"/>
  <c r="E9" i="10"/>
  <c r="D12" i="8"/>
  <c r="D35" i="8"/>
  <c r="F33" i="8"/>
  <c r="F35" i="8" s="1"/>
  <c r="F14" i="24"/>
  <c r="H22" i="9"/>
  <c r="H23" i="9" s="1"/>
  <c r="I6" i="10" s="1"/>
  <c r="G12" i="24"/>
  <c r="I164" i="20"/>
  <c r="K19" i="9"/>
  <c r="K23" i="10"/>
  <c r="F323" i="20"/>
  <c r="I323" i="20" s="1"/>
  <c r="M5" i="10"/>
  <c r="F402" i="20"/>
  <c r="H274" i="20"/>
  <c r="G266" i="20"/>
  <c r="F256" i="20"/>
  <c r="F284" i="20"/>
  <c r="H15" i="10"/>
  <c r="G226" i="20"/>
  <c r="H226" i="20" s="1"/>
  <c r="I243" i="20"/>
  <c r="I244" i="20" s="1"/>
  <c r="K231" i="20" s="1"/>
  <c r="E273" i="20" s="1"/>
  <c r="K273" i="20" s="1"/>
  <c r="L22" i="10"/>
  <c r="G357" i="20"/>
  <c r="F214" i="20"/>
  <c r="D88" i="20"/>
  <c r="J81" i="20"/>
  <c r="I361" i="20"/>
  <c r="G344" i="20"/>
  <c r="J344" i="20" s="1"/>
  <c r="D385" i="20" s="1"/>
  <c r="G299" i="20"/>
  <c r="I317" i="20"/>
  <c r="E222" i="20"/>
  <c r="J217" i="20"/>
  <c r="D258" i="20" s="1"/>
  <c r="F294" i="20"/>
  <c r="H316" i="20"/>
  <c r="H204" i="20"/>
  <c r="I174" i="20"/>
  <c r="I204" i="20" s="1"/>
  <c r="H11" i="8"/>
  <c r="I26" i="9"/>
  <c r="F258" i="20" s="1"/>
  <c r="H26" i="8"/>
  <c r="K9" i="9"/>
  <c r="F358" i="20" s="1"/>
  <c r="L41" i="7"/>
  <c r="K11" i="7"/>
  <c r="J8" i="9" s="1"/>
  <c r="I10" i="9"/>
  <c r="L18" i="9"/>
  <c r="H7" i="10" l="1"/>
  <c r="E100" i="20"/>
  <c r="K81" i="20"/>
  <c r="J91" i="20"/>
  <c r="D132" i="20" s="1"/>
  <c r="G132" i="20" s="1"/>
  <c r="F129" i="20" s="1"/>
  <c r="F163" i="20" s="1"/>
  <c r="I14" i="9"/>
  <c r="I16" i="9" s="1"/>
  <c r="I20" i="9" s="1"/>
  <c r="G24" i="9"/>
  <c r="G33" i="8" s="1"/>
  <c r="D6" i="21"/>
  <c r="D20" i="21"/>
  <c r="I26" i="8"/>
  <c r="J12" i="10" s="1"/>
  <c r="E26" i="10"/>
  <c r="D36" i="8"/>
  <c r="E226" i="20"/>
  <c r="K226" i="20" s="1"/>
  <c r="G27" i="8"/>
  <c r="H13" i="10" s="1"/>
  <c r="E18" i="10"/>
  <c r="E19" i="10" s="1"/>
  <c r="D294" i="20"/>
  <c r="J294" i="20" s="1"/>
  <c r="I7" i="8"/>
  <c r="D174" i="20"/>
  <c r="J174" i="20" s="1"/>
  <c r="F9" i="8"/>
  <c r="G9" i="10" s="1"/>
  <c r="E8" i="24"/>
  <c r="D21" i="8"/>
  <c r="E11" i="24"/>
  <c r="G34" i="8"/>
  <c r="K82" i="20"/>
  <c r="F11" i="24"/>
  <c r="K143" i="20"/>
  <c r="I4" i="10"/>
  <c r="I7" i="10" s="1"/>
  <c r="G13" i="24"/>
  <c r="F364" i="20"/>
  <c r="I364" i="20" s="1"/>
  <c r="L19" i="9"/>
  <c r="L23" i="10"/>
  <c r="F255" i="20"/>
  <c r="I205" i="20"/>
  <c r="K222" i="20"/>
  <c r="H245" i="20"/>
  <c r="I215" i="20"/>
  <c r="I245" i="20" s="1"/>
  <c r="G340" i="20"/>
  <c r="I358" i="20"/>
  <c r="I15" i="10"/>
  <c r="J88" i="20"/>
  <c r="E6" i="8" s="1"/>
  <c r="D122" i="20"/>
  <c r="F335" i="20"/>
  <c r="H357" i="20"/>
  <c r="I284" i="20"/>
  <c r="I285" i="20" s="1"/>
  <c r="K272" i="20" s="1"/>
  <c r="E314" i="20" s="1"/>
  <c r="K314" i="20" s="1"/>
  <c r="G267" i="20"/>
  <c r="H267" i="20" s="1"/>
  <c r="I402" i="20"/>
  <c r="G385" i="20"/>
  <c r="J385" i="20" s="1"/>
  <c r="M22" i="10"/>
  <c r="G398" i="20"/>
  <c r="G315" i="20"/>
  <c r="J258" i="20"/>
  <c r="D299" i="20" s="1"/>
  <c r="K100" i="20"/>
  <c r="E24" i="8" s="1"/>
  <c r="E122" i="20"/>
  <c r="J26" i="9"/>
  <c r="F299" i="20" s="1"/>
  <c r="I11" i="8"/>
  <c r="H24" i="9"/>
  <c r="M41" i="7"/>
  <c r="L9" i="9"/>
  <c r="F399" i="20" s="1"/>
  <c r="J10" i="9"/>
  <c r="J14" i="9" s="1"/>
  <c r="J16" i="9" s="1"/>
  <c r="J20" i="9" s="1"/>
  <c r="I22" i="9"/>
  <c r="I23" i="9" s="1"/>
  <c r="J6" i="10" s="1"/>
  <c r="L11" i="7"/>
  <c r="K8" i="9" s="1"/>
  <c r="G356" i="20" s="1"/>
  <c r="J4" i="10" l="1"/>
  <c r="E8" i="8"/>
  <c r="F14" i="10" s="1"/>
  <c r="G35" i="8"/>
  <c r="E12" i="8"/>
  <c r="E21" i="8" s="1"/>
  <c r="F5" i="21" s="1"/>
  <c r="F20" i="21" s="1"/>
  <c r="H34" i="8"/>
  <c r="D21" i="21"/>
  <c r="D22" i="21" s="1"/>
  <c r="J132" i="20"/>
  <c r="D173" i="20" s="1"/>
  <c r="G173" i="20" s="1"/>
  <c r="F170" i="20" s="1"/>
  <c r="E25" i="10"/>
  <c r="E27" i="10" s="1"/>
  <c r="E28" i="10" s="1"/>
  <c r="E267" i="20"/>
  <c r="K267" i="20" s="1"/>
  <c r="H27" i="8"/>
  <c r="D335" i="20"/>
  <c r="J335" i="20" s="1"/>
  <c r="J7" i="8"/>
  <c r="E184" i="20"/>
  <c r="F184" i="20" s="1"/>
  <c r="G182" i="20" s="1"/>
  <c r="F26" i="8"/>
  <c r="G12" i="10" s="1"/>
  <c r="F10" i="10"/>
  <c r="E29" i="8"/>
  <c r="E36" i="8" s="1"/>
  <c r="G163" i="20"/>
  <c r="G164" i="20" s="1"/>
  <c r="D215" i="20"/>
  <c r="J215" i="20" s="1"/>
  <c r="G9" i="8"/>
  <c r="E9" i="24"/>
  <c r="E5" i="21"/>
  <c r="E20" i="21" s="1"/>
  <c r="E10" i="24"/>
  <c r="J22" i="9"/>
  <c r="J23" i="9" s="1"/>
  <c r="K6" i="10" s="1"/>
  <c r="H12" i="24"/>
  <c r="I246" i="20"/>
  <c r="F405" i="20"/>
  <c r="I405" i="20" s="1"/>
  <c r="M23" i="10"/>
  <c r="H33" i="8"/>
  <c r="G14" i="24"/>
  <c r="J7" i="10"/>
  <c r="G348" i="20"/>
  <c r="F338" i="20"/>
  <c r="H356" i="20"/>
  <c r="F366" i="20"/>
  <c r="F376" i="20"/>
  <c r="H398" i="20"/>
  <c r="H286" i="20"/>
  <c r="I256" i="20"/>
  <c r="I286" i="20" s="1"/>
  <c r="E141" i="20"/>
  <c r="K122" i="20"/>
  <c r="J11" i="8"/>
  <c r="J15" i="10"/>
  <c r="H315" i="20"/>
  <c r="F297" i="20"/>
  <c r="F325" i="20"/>
  <c r="G307" i="20"/>
  <c r="E123" i="20"/>
  <c r="E263" i="20"/>
  <c r="G381" i="20"/>
  <c r="I399" i="20"/>
  <c r="J299" i="20"/>
  <c r="D340" i="20" s="1"/>
  <c r="J26" i="8"/>
  <c r="D129" i="20"/>
  <c r="J122" i="20"/>
  <c r="K26" i="9"/>
  <c r="F340" i="20" s="1"/>
  <c r="I24" i="9"/>
  <c r="I33" i="8" s="1"/>
  <c r="K10" i="9"/>
  <c r="M11" i="7"/>
  <c r="L8" i="9" s="1"/>
  <c r="G397" i="20" s="1"/>
  <c r="H35" i="8" l="1"/>
  <c r="G11" i="24" s="1"/>
  <c r="K14" i="9"/>
  <c r="K16" i="9" s="1"/>
  <c r="K20" i="9" s="1"/>
  <c r="D18" i="21"/>
  <c r="D23" i="21" s="1"/>
  <c r="K184" i="20"/>
  <c r="E225" i="20" s="1"/>
  <c r="F225" i="20" s="1"/>
  <c r="G223" i="20" s="1"/>
  <c r="F8" i="8"/>
  <c r="G14" i="10" s="1"/>
  <c r="E21" i="21"/>
  <c r="E22" i="21" s="1"/>
  <c r="E18" i="21" s="1"/>
  <c r="E23" i="21" s="1"/>
  <c r="F21" i="21"/>
  <c r="F18" i="10"/>
  <c r="F19" i="10" s="1"/>
  <c r="F26" i="10"/>
  <c r="E6" i="21"/>
  <c r="F6" i="21"/>
  <c r="I34" i="8"/>
  <c r="J34" i="8" s="1"/>
  <c r="E308" i="20"/>
  <c r="I27" i="8"/>
  <c r="I13" i="10"/>
  <c r="H29" i="8"/>
  <c r="H36" i="8" s="1"/>
  <c r="D376" i="20"/>
  <c r="J376" i="20" s="1"/>
  <c r="L7" i="8" s="1"/>
  <c r="K7" i="8"/>
  <c r="G26" i="8"/>
  <c r="D256" i="20"/>
  <c r="J256" i="20" s="1"/>
  <c r="H9" i="8"/>
  <c r="I9" i="10" s="1"/>
  <c r="H9" i="10"/>
  <c r="K123" i="20"/>
  <c r="K4" i="10"/>
  <c r="K7" i="10" s="1"/>
  <c r="H13" i="24"/>
  <c r="J173" i="20"/>
  <c r="F379" i="20"/>
  <c r="H397" i="20"/>
  <c r="G389" i="20"/>
  <c r="F407" i="20"/>
  <c r="F296" i="20"/>
  <c r="J129" i="20"/>
  <c r="F6" i="8" s="1"/>
  <c r="D163" i="20"/>
  <c r="K263" i="20"/>
  <c r="I325" i="20"/>
  <c r="I326" i="20" s="1"/>
  <c r="K313" i="20" s="1"/>
  <c r="E355" i="20" s="1"/>
  <c r="K355" i="20" s="1"/>
  <c r="G308" i="20"/>
  <c r="I366" i="20"/>
  <c r="I367" i="20" s="1"/>
  <c r="K354" i="20" s="1"/>
  <c r="G349" i="20"/>
  <c r="H349" i="20" s="1"/>
  <c r="K12" i="10"/>
  <c r="K15" i="10"/>
  <c r="I287" i="20"/>
  <c r="J340" i="20"/>
  <c r="D381" i="20" s="1"/>
  <c r="K141" i="20"/>
  <c r="F24" i="8" s="1"/>
  <c r="E163" i="20"/>
  <c r="F337" i="20"/>
  <c r="K11" i="8"/>
  <c r="L26" i="9"/>
  <c r="F381" i="20" s="1"/>
  <c r="J24" i="9"/>
  <c r="L10" i="9"/>
  <c r="L14" i="9" s="1"/>
  <c r="L16" i="9" s="1"/>
  <c r="L20" i="9" s="1"/>
  <c r="L4" i="10" l="1"/>
  <c r="K22" i="9"/>
  <c r="K23" i="9" s="1"/>
  <c r="L6" i="10" s="1"/>
  <c r="L7" i="10" s="1"/>
  <c r="I35" i="8"/>
  <c r="D8" i="21"/>
  <c r="D24" i="21"/>
  <c r="D9" i="21" s="1"/>
  <c r="E10" i="21" s="1"/>
  <c r="F12" i="8"/>
  <c r="F21" i="8" s="1"/>
  <c r="G5" i="21" s="1"/>
  <c r="G20" i="21" s="1"/>
  <c r="E8" i="21"/>
  <c r="E24" i="21"/>
  <c r="E9" i="21" s="1"/>
  <c r="F25" i="10"/>
  <c r="F27" i="10" s="1"/>
  <c r="G26" i="10" s="1"/>
  <c r="L11" i="8"/>
  <c r="M15" i="10" s="1"/>
  <c r="F22" i="21"/>
  <c r="J13" i="10"/>
  <c r="I29" i="8"/>
  <c r="D214" i="20"/>
  <c r="G214" i="20" s="1"/>
  <c r="F211" i="20" s="1"/>
  <c r="G8" i="8"/>
  <c r="G10" i="10"/>
  <c r="G18" i="10" s="1"/>
  <c r="G19" i="10" s="1"/>
  <c r="H10" i="10"/>
  <c r="F29" i="8"/>
  <c r="F36" i="8" s="1"/>
  <c r="K225" i="20"/>
  <c r="E266" i="20" s="1"/>
  <c r="F266" i="20" s="1"/>
  <c r="G264" i="20" s="1"/>
  <c r="G29" i="8"/>
  <c r="G36" i="8" s="1"/>
  <c r="H12" i="10"/>
  <c r="I12" i="10"/>
  <c r="D297" i="20"/>
  <c r="H308" i="20" s="1"/>
  <c r="I9" i="8"/>
  <c r="J9" i="10" s="1"/>
  <c r="F378" i="20"/>
  <c r="L22" i="9"/>
  <c r="L23" i="9" s="1"/>
  <c r="M6" i="10" s="1"/>
  <c r="I12" i="24"/>
  <c r="J33" i="8"/>
  <c r="J35" i="8" s="1"/>
  <c r="H14" i="24"/>
  <c r="E182" i="20"/>
  <c r="K163" i="20"/>
  <c r="E304" i="20"/>
  <c r="L15" i="10"/>
  <c r="J381" i="20"/>
  <c r="I338" i="20"/>
  <c r="I368" i="20" s="1"/>
  <c r="H368" i="20"/>
  <c r="E164" i="20"/>
  <c r="I407" i="20"/>
  <c r="I408" i="20" s="1"/>
  <c r="K395" i="20" s="1"/>
  <c r="G390" i="20"/>
  <c r="H390" i="20" s="1"/>
  <c r="E396" i="20"/>
  <c r="K396" i="20" s="1"/>
  <c r="D170" i="20"/>
  <c r="J163" i="20"/>
  <c r="K24" i="9" l="1"/>
  <c r="K33" i="8" s="1"/>
  <c r="I36" i="8"/>
  <c r="F10" i="21"/>
  <c r="F10" i="24"/>
  <c r="F18" i="21"/>
  <c r="F23" i="21" s="1"/>
  <c r="F28" i="10"/>
  <c r="G21" i="21"/>
  <c r="K266" i="20"/>
  <c r="E307" i="20" s="1"/>
  <c r="F307" i="20" s="1"/>
  <c r="G305" i="20" s="1"/>
  <c r="G6" i="21"/>
  <c r="F9" i="24"/>
  <c r="F8" i="24"/>
  <c r="J214" i="20"/>
  <c r="H14" i="10"/>
  <c r="G25" i="10"/>
  <c r="G27" i="10" s="1"/>
  <c r="K308" i="20"/>
  <c r="I297" i="20"/>
  <c r="I327" i="20" s="1"/>
  <c r="H327" i="20"/>
  <c r="I369" i="20"/>
  <c r="K34" i="8"/>
  <c r="M4" i="10"/>
  <c r="M7" i="10" s="1"/>
  <c r="I13" i="24"/>
  <c r="H11" i="24"/>
  <c r="K164" i="20"/>
  <c r="D204" i="20"/>
  <c r="E204" i="20"/>
  <c r="F182" i="20"/>
  <c r="K182" i="20" s="1"/>
  <c r="H409" i="20"/>
  <c r="I379" i="20"/>
  <c r="I409" i="20" s="1"/>
  <c r="K304" i="20"/>
  <c r="L24" i="9"/>
  <c r="L34" i="8" l="1"/>
  <c r="J297" i="20"/>
  <c r="D338" i="20" s="1"/>
  <c r="J338" i="20" s="1"/>
  <c r="F8" i="21"/>
  <c r="F24" i="21"/>
  <c r="F9" i="21" s="1"/>
  <c r="G10" i="21" s="1"/>
  <c r="K307" i="20"/>
  <c r="E348" i="20" s="1"/>
  <c r="F348" i="20" s="1"/>
  <c r="G346" i="20" s="1"/>
  <c r="G22" i="21"/>
  <c r="H18" i="10"/>
  <c r="H19" i="10" s="1"/>
  <c r="K35" i="8"/>
  <c r="D255" i="20"/>
  <c r="H8" i="8"/>
  <c r="G28" i="10"/>
  <c r="H26" i="10"/>
  <c r="E349" i="20"/>
  <c r="K349" i="20" s="1"/>
  <c r="J27" i="8"/>
  <c r="I328" i="20"/>
  <c r="L33" i="8"/>
  <c r="I14" i="24"/>
  <c r="L27" i="9"/>
  <c r="G170" i="20"/>
  <c r="F204" i="20"/>
  <c r="E345" i="20"/>
  <c r="E205" i="20"/>
  <c r="E223" i="20"/>
  <c r="K204" i="20"/>
  <c r="I410" i="20"/>
  <c r="L35" i="8" l="1"/>
  <c r="I11" i="24" s="1"/>
  <c r="J9" i="8"/>
  <c r="K9" i="10" s="1"/>
  <c r="G18" i="21"/>
  <c r="G23" i="21" s="1"/>
  <c r="H25" i="10"/>
  <c r="H27" i="10" s="1"/>
  <c r="I26" i="10" s="1"/>
  <c r="K13" i="10"/>
  <c r="J29" i="8"/>
  <c r="J36" i="8" s="1"/>
  <c r="I14" i="10"/>
  <c r="E390" i="20"/>
  <c r="K390" i="20" s="1"/>
  <c r="L27" i="8" s="1"/>
  <c r="K27" i="8"/>
  <c r="L13" i="10" s="1"/>
  <c r="G255" i="20"/>
  <c r="F252" i="20" s="1"/>
  <c r="D379" i="20"/>
  <c r="J379" i="20" s="1"/>
  <c r="L9" i="8" s="1"/>
  <c r="K9" i="8"/>
  <c r="K348" i="20"/>
  <c r="E245" i="20"/>
  <c r="F223" i="20"/>
  <c r="K345" i="20"/>
  <c r="G204" i="20"/>
  <c r="G205" i="20" s="1"/>
  <c r="J170" i="20"/>
  <c r="G6" i="8" s="1"/>
  <c r="G12" i="8" s="1"/>
  <c r="G21" i="8" s="1"/>
  <c r="G8" i="21" l="1"/>
  <c r="G24" i="21"/>
  <c r="G9" i="21" s="1"/>
  <c r="H10" i="21" s="1"/>
  <c r="I18" i="10"/>
  <c r="I19" i="10" s="1"/>
  <c r="M13" i="10"/>
  <c r="E389" i="20"/>
  <c r="K26" i="8"/>
  <c r="J255" i="20"/>
  <c r="H28" i="10"/>
  <c r="H5" i="21"/>
  <c r="H20" i="21" s="1"/>
  <c r="M9" i="10"/>
  <c r="L9" i="10"/>
  <c r="D211" i="20"/>
  <c r="J204" i="20"/>
  <c r="K205" i="20" s="1"/>
  <c r="E386" i="20"/>
  <c r="G211" i="20"/>
  <c r="G245" i="20" s="1"/>
  <c r="F245" i="20"/>
  <c r="F389" i="20"/>
  <c r="G387" i="20" s="1"/>
  <c r="K223" i="20"/>
  <c r="H21" i="21" l="1"/>
  <c r="H22" i="21" s="1"/>
  <c r="H6" i="21"/>
  <c r="I25" i="10"/>
  <c r="I27" i="10" s="1"/>
  <c r="J26" i="10" s="1"/>
  <c r="K29" i="8"/>
  <c r="K36" i="8" s="1"/>
  <c r="L12" i="10"/>
  <c r="D296" i="20"/>
  <c r="I8" i="8"/>
  <c r="K389" i="20"/>
  <c r="L26" i="8" s="1"/>
  <c r="E264" i="20"/>
  <c r="K245" i="20"/>
  <c r="G246" i="20"/>
  <c r="K386" i="20"/>
  <c r="J211" i="20"/>
  <c r="H6" i="8" s="1"/>
  <c r="D245" i="20"/>
  <c r="E246" i="20" s="1"/>
  <c r="H18" i="21" l="1"/>
  <c r="H23" i="21" s="1"/>
  <c r="H12" i="8"/>
  <c r="I28" i="10"/>
  <c r="J14" i="10"/>
  <c r="M12" i="10"/>
  <c r="L29" i="8"/>
  <c r="G296" i="20"/>
  <c r="F293" i="20" s="1"/>
  <c r="D252" i="20"/>
  <c r="J245" i="20"/>
  <c r="K246" i="20" s="1"/>
  <c r="F264" i="20"/>
  <c r="K264" i="20" s="1"/>
  <c r="E286" i="20"/>
  <c r="H24" i="21" l="1"/>
  <c r="H9" i="21" s="1"/>
  <c r="I10" i="21" s="1"/>
  <c r="H8" i="21"/>
  <c r="J18" i="10"/>
  <c r="J19" i="10" s="1"/>
  <c r="J296" i="20"/>
  <c r="G8" i="24"/>
  <c r="H21" i="8"/>
  <c r="L36" i="8"/>
  <c r="E305" i="20"/>
  <c r="K286" i="20"/>
  <c r="G252" i="20"/>
  <c r="G286" i="20" s="1"/>
  <c r="F286" i="20"/>
  <c r="D286" i="20"/>
  <c r="E287" i="20" s="1"/>
  <c r="J25" i="10" l="1"/>
  <c r="J27" i="10" s="1"/>
  <c r="K26" i="10" s="1"/>
  <c r="D337" i="20"/>
  <c r="J8" i="8"/>
  <c r="G10" i="24"/>
  <c r="I5" i="21"/>
  <c r="I20" i="21" s="1"/>
  <c r="G9" i="24"/>
  <c r="G287" i="20"/>
  <c r="J252" i="20"/>
  <c r="I6" i="8" s="1"/>
  <c r="F305" i="20"/>
  <c r="K305" i="20" s="1"/>
  <c r="E327" i="20"/>
  <c r="I21" i="21" l="1"/>
  <c r="I22" i="21" s="1"/>
  <c r="I6" i="21"/>
  <c r="I12" i="8"/>
  <c r="I21" i="8" s="1"/>
  <c r="J28" i="10"/>
  <c r="K14" i="10"/>
  <c r="G337" i="20"/>
  <c r="F334" i="20" s="1"/>
  <c r="E346" i="20"/>
  <c r="K327" i="20"/>
  <c r="G293" i="20"/>
  <c r="G327" i="20" s="1"/>
  <c r="F327" i="20"/>
  <c r="D293" i="20"/>
  <c r="J286" i="20"/>
  <c r="K287" i="20" s="1"/>
  <c r="I18" i="21" l="1"/>
  <c r="I23" i="21" s="1"/>
  <c r="K18" i="10"/>
  <c r="K19" i="10" s="1"/>
  <c r="J337" i="20"/>
  <c r="J5" i="21"/>
  <c r="J20" i="21" s="1"/>
  <c r="G328" i="20"/>
  <c r="J293" i="20"/>
  <c r="J6" i="8" s="1"/>
  <c r="J12" i="8" s="1"/>
  <c r="D327" i="20"/>
  <c r="E328" i="20" s="1"/>
  <c r="F346" i="20"/>
  <c r="E368" i="20"/>
  <c r="I8" i="21" l="1"/>
  <c r="I24" i="21"/>
  <c r="I9" i="21" s="1"/>
  <c r="J10" i="21" s="1"/>
  <c r="J21" i="21"/>
  <c r="J6" i="21"/>
  <c r="K25" i="10"/>
  <c r="K27" i="10" s="1"/>
  <c r="L26" i="10" s="1"/>
  <c r="H8" i="24"/>
  <c r="J21" i="8"/>
  <c r="D378" i="20"/>
  <c r="K8" i="8"/>
  <c r="G334" i="20"/>
  <c r="G368" i="20" s="1"/>
  <c r="F368" i="20"/>
  <c r="D334" i="20"/>
  <c r="J327" i="20"/>
  <c r="K328" i="20" s="1"/>
  <c r="K346" i="20"/>
  <c r="J22" i="21" l="1"/>
  <c r="K28" i="10"/>
  <c r="G378" i="20"/>
  <c r="F375" i="20" s="1"/>
  <c r="H10" i="24"/>
  <c r="K5" i="21"/>
  <c r="K20" i="21" s="1"/>
  <c r="H9" i="24"/>
  <c r="L14" i="10"/>
  <c r="G369" i="20"/>
  <c r="E387" i="20"/>
  <c r="K368" i="20"/>
  <c r="J334" i="20"/>
  <c r="K6" i="8" s="1"/>
  <c r="K12" i="8" s="1"/>
  <c r="K21" i="8" s="1"/>
  <c r="D368" i="20"/>
  <c r="E369" i="20" s="1"/>
  <c r="J18" i="21" l="1"/>
  <c r="J23" i="21" s="1"/>
  <c r="J8" i="21" s="1"/>
  <c r="K21" i="21"/>
  <c r="K6" i="21"/>
  <c r="L18" i="10"/>
  <c r="L19" i="10" s="1"/>
  <c r="L5" i="21"/>
  <c r="L20" i="21" s="1"/>
  <c r="J378" i="20"/>
  <c r="L8" i="8" s="1"/>
  <c r="M14" i="10" s="1"/>
  <c r="D375" i="20"/>
  <c r="J368" i="20"/>
  <c r="K369" i="20" s="1"/>
  <c r="F387" i="20"/>
  <c r="E409" i="20"/>
  <c r="J24" i="21" l="1"/>
  <c r="J9" i="21" s="1"/>
  <c r="K10" i="21" s="1"/>
  <c r="K22" i="21"/>
  <c r="L21" i="21"/>
  <c r="L6" i="21"/>
  <c r="M18" i="10"/>
  <c r="M19" i="10" s="1"/>
  <c r="L25" i="10"/>
  <c r="L27" i="10" s="1"/>
  <c r="G375" i="20"/>
  <c r="G409" i="20" s="1"/>
  <c r="F409" i="20"/>
  <c r="K387" i="20"/>
  <c r="K409" i="20" s="1"/>
  <c r="D409" i="20"/>
  <c r="E410" i="20" s="1"/>
  <c r="K18" i="21" l="1"/>
  <c r="K23" i="21" s="1"/>
  <c r="L22" i="21"/>
  <c r="M26" i="10"/>
  <c r="L28" i="10"/>
  <c r="M25" i="10"/>
  <c r="J375" i="20"/>
  <c r="G410" i="20"/>
  <c r="M27" i="10" l="1"/>
  <c r="K8" i="21"/>
  <c r="K24" i="21"/>
  <c r="K9" i="21" s="1"/>
  <c r="L10" i="21" s="1"/>
  <c r="C33" i="21" s="1"/>
  <c r="L18" i="21"/>
  <c r="L23" i="21" s="1"/>
  <c r="J409" i="20"/>
  <c r="K410" i="20" s="1"/>
  <c r="L6" i="8"/>
  <c r="L24" i="21" l="1"/>
  <c r="L9" i="21" s="1"/>
  <c r="M10" i="21" s="1"/>
  <c r="L8" i="21"/>
  <c r="L12" i="8"/>
  <c r="M28" i="10"/>
  <c r="I8" i="24" l="1"/>
  <c r="L21" i="8"/>
  <c r="I10" i="24" l="1"/>
  <c r="M5" i="21"/>
  <c r="M20" i="21" s="1"/>
  <c r="I9" i="24"/>
  <c r="M21" i="21" l="1"/>
  <c r="M22" i="21" s="1"/>
  <c r="M6" i="21"/>
  <c r="M18" i="21" l="1"/>
  <c r="M23" i="21" s="1"/>
  <c r="M8" i="21" s="1"/>
  <c r="M24" i="21" l="1"/>
  <c r="M9" i="21" s="1"/>
  <c r="C28" i="21" s="1"/>
  <c r="C37" i="21" l="1"/>
  <c r="C40" i="21" s="1"/>
</calcChain>
</file>

<file path=xl/connections.xml><?xml version="1.0" encoding="utf-8"?>
<connections xmlns="http://schemas.openxmlformats.org/spreadsheetml/2006/main">
  <connection id="1" odcFile="C:\Users\c109036r\Downloads\ipc_total-ano.iqy" name="ipc_total-ano" type="4" refreshedVersion="5" background="1" saveData="1">
    <webPr consecutive="1" xl2000="1" url="http://obiee.banrep.gov.co/analytics/saw.dll?Go&amp;NQUser=publico&amp;NQPassword=publico&amp;Path=/shared/Consulta%20Series%20Estadisticas%20desde%20Excel/1.%20IPC%20base%202008/1.2.%20Por%20anno/1.2.2.%20Total%20nacional%20-%20IQY&amp;Action=Navigate" htmlTables="1" htmlFormat="all"/>
  </connection>
</connections>
</file>

<file path=xl/sharedStrings.xml><?xml version="1.0" encoding="utf-8"?>
<sst xmlns="http://schemas.openxmlformats.org/spreadsheetml/2006/main" count="2131" uniqueCount="1091">
  <si>
    <t>Cuenta</t>
  </si>
  <si>
    <t>Descripción</t>
  </si>
  <si>
    <t>1</t>
  </si>
  <si>
    <t>ACTIVO</t>
  </si>
  <si>
    <t>11</t>
  </si>
  <si>
    <t>1110</t>
  </si>
  <si>
    <t>BANCOS</t>
  </si>
  <si>
    <t>12</t>
  </si>
  <si>
    <t>DEUDORES</t>
  </si>
  <si>
    <t>INVENTARIOS</t>
  </si>
  <si>
    <t>PROPIEDADES PLANTA Y EQUIPO</t>
  </si>
  <si>
    <t>2</t>
  </si>
  <si>
    <t>PASIVO</t>
  </si>
  <si>
    <t>CUENTAS POR PAGAR</t>
  </si>
  <si>
    <t>PATRIMONIO</t>
  </si>
  <si>
    <t>INGRESOS</t>
  </si>
  <si>
    <t>IMPUESTOS</t>
  </si>
  <si>
    <t>FINANCIEROS</t>
  </si>
  <si>
    <t>INDICADORES - META</t>
  </si>
  <si>
    <t>INGRESO DE INFORMACIÓN ACTUAL</t>
  </si>
  <si>
    <t>INSTRUCCIONES</t>
  </si>
  <si>
    <t>TABLERO DE CONTROL</t>
  </si>
  <si>
    <t>INFORMACION GENERAL</t>
  </si>
  <si>
    <t>Empresa:</t>
  </si>
  <si>
    <t>Año Base:</t>
  </si>
  <si>
    <t>Mes Base:</t>
  </si>
  <si>
    <t>Diciembre</t>
  </si>
  <si>
    <t>Horizonte de Proyección (Plazo en años)</t>
  </si>
  <si>
    <t>Inflación Interna</t>
  </si>
  <si>
    <t>Tasa DTF EA</t>
  </si>
  <si>
    <t>Tasa de Impuestos</t>
  </si>
  <si>
    <t>INFORMACION DE INGRESOS POR VENTAS</t>
  </si>
  <si>
    <t>DISPONIBLE</t>
  </si>
  <si>
    <t>CAJA</t>
  </si>
  <si>
    <t xml:space="preserve">INVERSIONES </t>
  </si>
  <si>
    <t>ACCIONES</t>
  </si>
  <si>
    <t>CUENTA DE INERES SOCIAL</t>
  </si>
  <si>
    <t>CLIENTES</t>
  </si>
  <si>
    <t>ANTICIPO DE IMPUESTOS</t>
  </si>
  <si>
    <t>MERCANCIAS NO FABRICADAS</t>
  </si>
  <si>
    <t>CONSTRUCCIONES Y EDIFICACIONES</t>
  </si>
  <si>
    <t>EQUIPOS DE COMPUTACIÓN</t>
  </si>
  <si>
    <t>FLOTA Y EQUIPO DE TRANSPORTE</t>
  </si>
  <si>
    <t>DEPRECIACIÓN ACUMULADA</t>
  </si>
  <si>
    <t>OBLIGACIONES FINANCIERAS</t>
  </si>
  <si>
    <t>BANCOS NACIONALES</t>
  </si>
  <si>
    <t>PROVEEDORES</t>
  </si>
  <si>
    <t>PROVEEDORES NACIONALES</t>
  </si>
  <si>
    <t>RETENCION EN LA FUENTE</t>
  </si>
  <si>
    <t>IMPUESTO A LAS VENTAS</t>
  </si>
  <si>
    <t>RETENCIONES APORTE NOMINA</t>
  </si>
  <si>
    <t>ACREEDORES VARIOS</t>
  </si>
  <si>
    <t>IMPUESTOS GRAVAMENES Y TASAS</t>
  </si>
  <si>
    <t>IMPUESTO SOBRE LAS VENTAS</t>
  </si>
  <si>
    <t>CAPITAL SOCIAL</t>
  </si>
  <si>
    <t>CAPITAL DE PERSONAS NATURALES</t>
  </si>
  <si>
    <t>REVALORIZACIÓN DEL PATRIMONIO</t>
  </si>
  <si>
    <t>AJUSTES POR INFLACIÓN</t>
  </si>
  <si>
    <t>RESULTADO DEL EJERCICIO</t>
  </si>
  <si>
    <t>OPERACIONALES</t>
  </si>
  <si>
    <t>COMERCIO AL POR MAYOR Y DETAL</t>
  </si>
  <si>
    <t>NO OPERACIONALES</t>
  </si>
  <si>
    <t>DIVERSOS</t>
  </si>
  <si>
    <t>GASTOS</t>
  </si>
  <si>
    <t>OPERACIONALES DE ADMINISTRACIÓN</t>
  </si>
  <si>
    <t>GASTOS DE PERSONAL</t>
  </si>
  <si>
    <t>HONORARIOS</t>
  </si>
  <si>
    <t>SEGUROS</t>
  </si>
  <si>
    <t>SERVICIOS</t>
  </si>
  <si>
    <t>GASTOS LEGALES</t>
  </si>
  <si>
    <t>MANTENIMIENTO Y REPARACIONES</t>
  </si>
  <si>
    <t>ADECUACION E INSTALACION</t>
  </si>
  <si>
    <t>GASTOS DE VIAJE</t>
  </si>
  <si>
    <t>OPERACIONALES DE VENTAS</t>
  </si>
  <si>
    <t>GASTOS DIVERSOS</t>
  </si>
  <si>
    <t>IMPUESTOS DE RENTA Y COMP</t>
  </si>
  <si>
    <t>COSTOS DE VENTAS</t>
  </si>
  <si>
    <t>COSTOS DE VENTAS Y DE PRE</t>
  </si>
  <si>
    <t>PROMEDIO</t>
  </si>
  <si>
    <t>Balance General</t>
  </si>
  <si>
    <t>Activos</t>
  </si>
  <si>
    <t>Caja</t>
  </si>
  <si>
    <t>Cuentas por Cobrar</t>
  </si>
  <si>
    <t>Inventarios</t>
  </si>
  <si>
    <t>Total Activo Corriente</t>
  </si>
  <si>
    <t>Edificios</t>
  </si>
  <si>
    <t>Dep. Acumulada</t>
  </si>
  <si>
    <t>Total Activo Fijo Neto</t>
  </si>
  <si>
    <t>Activos Diferidos</t>
  </si>
  <si>
    <t>Amortizacion Diferidos</t>
  </si>
  <si>
    <t>Total Otros Activos</t>
  </si>
  <si>
    <t>Total Activo</t>
  </si>
  <si>
    <t>Pasivos</t>
  </si>
  <si>
    <t>Oblig. Financieras</t>
  </si>
  <si>
    <t>Cuentas por Pagar</t>
  </si>
  <si>
    <t>Total Pasivo</t>
  </si>
  <si>
    <t>Patrimonio</t>
  </si>
  <si>
    <t>Capital</t>
  </si>
  <si>
    <t>Reserva</t>
  </si>
  <si>
    <t>Total Patrimonio</t>
  </si>
  <si>
    <t>Total Pasivo y Patrimonio</t>
  </si>
  <si>
    <t>Estado de Resultados</t>
  </si>
  <si>
    <t>Ingresos Operacionales</t>
  </si>
  <si>
    <t>Costo de Ventas</t>
  </si>
  <si>
    <t>Utilidad Bruta</t>
  </si>
  <si>
    <t>Gastos de Administrativos</t>
  </si>
  <si>
    <t>Gastos de Ventas</t>
  </si>
  <si>
    <t>Gasto Depreciacion</t>
  </si>
  <si>
    <t>Utilidad Operacional</t>
  </si>
  <si>
    <t>Gasto Financiero</t>
  </si>
  <si>
    <t>Otros Ingresos</t>
  </si>
  <si>
    <t>Otros Egresos</t>
  </si>
  <si>
    <t>Utilidad Antes de Correccion M.</t>
  </si>
  <si>
    <t>Correccion Monetaria</t>
  </si>
  <si>
    <t>Utilidad Antes de Impuestos</t>
  </si>
  <si>
    <t>Utilidad Neta</t>
  </si>
  <si>
    <t>Bancos</t>
  </si>
  <si>
    <t>Anticipo de Impuestos</t>
  </si>
  <si>
    <t>Inversiones</t>
  </si>
  <si>
    <t>Flota y Equipo de Transporte</t>
  </si>
  <si>
    <t>Proveedores</t>
  </si>
  <si>
    <t>Flujo de Caja</t>
  </si>
  <si>
    <t>Utilidad Operativa</t>
  </si>
  <si>
    <t>Depreciacion</t>
  </si>
  <si>
    <t>Impuesto</t>
  </si>
  <si>
    <t>Flujo de Caja Bruto</t>
  </si>
  <si>
    <t>Flujo de Caja Libre FCL</t>
  </si>
  <si>
    <t>Flujo de Periodo</t>
  </si>
  <si>
    <t>Caja Inicial</t>
  </si>
  <si>
    <t>Caja Final</t>
  </si>
  <si>
    <t>RESULTADO DEL EJERCICIO ANTERIORES</t>
  </si>
  <si>
    <t>UTILIDAD DEL EJERCICIO ANTERIORES</t>
  </si>
  <si>
    <t xml:space="preserve">UTILIDAD DEL EJERCICIO </t>
  </si>
  <si>
    <t>U. del Ejercicios Anteriores</t>
  </si>
  <si>
    <t>U. del Ejercicios</t>
  </si>
  <si>
    <t>413506.01</t>
  </si>
  <si>
    <t>413506.02</t>
  </si>
  <si>
    <t>417501.01</t>
  </si>
  <si>
    <t>421040.01</t>
  </si>
  <si>
    <t>INTERESES</t>
  </si>
  <si>
    <t>421005.01</t>
  </si>
  <si>
    <t>Ingresos por rend financiero Cta de ahorro</t>
  </si>
  <si>
    <t>COMERCIO DE REPUESTOS</t>
  </si>
  <si>
    <t>Gravados</t>
  </si>
  <si>
    <t>Excluidos</t>
  </si>
  <si>
    <t>DEVOLUCIONES EN VENTAS DB</t>
  </si>
  <si>
    <t>DEVOLUCIONES EN VENTAS</t>
  </si>
  <si>
    <t>Devolucion en Ventas</t>
  </si>
  <si>
    <t>425050.01</t>
  </si>
  <si>
    <t>429581.05</t>
  </si>
  <si>
    <t>510506.01</t>
  </si>
  <si>
    <t>510527.01</t>
  </si>
  <si>
    <t>510527.02</t>
  </si>
  <si>
    <t>510530.01</t>
  </si>
  <si>
    <t>510530.02</t>
  </si>
  <si>
    <t>510533</t>
  </si>
  <si>
    <t>510533.01</t>
  </si>
  <si>
    <t>510536</t>
  </si>
  <si>
    <t>510536.01</t>
  </si>
  <si>
    <t>510539</t>
  </si>
  <si>
    <t>510539.01</t>
  </si>
  <si>
    <t>510554</t>
  </si>
  <si>
    <t>510554.01</t>
  </si>
  <si>
    <t>510568</t>
  </si>
  <si>
    <t>510568.01</t>
  </si>
  <si>
    <t>510569</t>
  </si>
  <si>
    <t>510569.01</t>
  </si>
  <si>
    <t>510569.02</t>
  </si>
  <si>
    <t>510569.03</t>
  </si>
  <si>
    <t>510570</t>
  </si>
  <si>
    <t>510570.01</t>
  </si>
  <si>
    <t>510570.02</t>
  </si>
  <si>
    <t>510570.03</t>
  </si>
  <si>
    <t>510572</t>
  </si>
  <si>
    <t>510572.01</t>
  </si>
  <si>
    <t>510575</t>
  </si>
  <si>
    <t>510575.01</t>
  </si>
  <si>
    <t>510578</t>
  </si>
  <si>
    <t>510578.01</t>
  </si>
  <si>
    <t>510580</t>
  </si>
  <si>
    <t>510580.01</t>
  </si>
  <si>
    <t>511020</t>
  </si>
  <si>
    <t>511020.01</t>
  </si>
  <si>
    <t>511020.02</t>
  </si>
  <si>
    <t>511505</t>
  </si>
  <si>
    <t>511505.01</t>
  </si>
  <si>
    <t>511510</t>
  </si>
  <si>
    <t>511510.01</t>
  </si>
  <si>
    <t>511525</t>
  </si>
  <si>
    <t>511525.01</t>
  </si>
  <si>
    <t>513505</t>
  </si>
  <si>
    <t>513505.01</t>
  </si>
  <si>
    <t>513525</t>
  </si>
  <si>
    <t>513525.01</t>
  </si>
  <si>
    <t>513530</t>
  </si>
  <si>
    <t>513530.01</t>
  </si>
  <si>
    <t>513535</t>
  </si>
  <si>
    <t>513535.01</t>
  </si>
  <si>
    <t>513550</t>
  </si>
  <si>
    <t>513550.01</t>
  </si>
  <si>
    <t>513595</t>
  </si>
  <si>
    <t>513595.01</t>
  </si>
  <si>
    <t>514010</t>
  </si>
  <si>
    <t>514010.01</t>
  </si>
  <si>
    <t>514015</t>
  </si>
  <si>
    <t>514015.01</t>
  </si>
  <si>
    <t>514510</t>
  </si>
  <si>
    <t>514510.01</t>
  </si>
  <si>
    <t>514510.02</t>
  </si>
  <si>
    <t>514525</t>
  </si>
  <si>
    <t>514525.02</t>
  </si>
  <si>
    <t>514525.03</t>
  </si>
  <si>
    <t>514525.04</t>
  </si>
  <si>
    <t>514525.05</t>
  </si>
  <si>
    <t>5155</t>
  </si>
  <si>
    <t>515501</t>
  </si>
  <si>
    <t>515501.01</t>
  </si>
  <si>
    <t>5160</t>
  </si>
  <si>
    <t>516005</t>
  </si>
  <si>
    <t>516005.01</t>
  </si>
  <si>
    <t>516020</t>
  </si>
  <si>
    <t>516020.01</t>
  </si>
  <si>
    <t>516035</t>
  </si>
  <si>
    <t>516035.01</t>
  </si>
  <si>
    <t>519525</t>
  </si>
  <si>
    <t>519525.01</t>
  </si>
  <si>
    <t>519525.02</t>
  </si>
  <si>
    <t>519530</t>
  </si>
  <si>
    <t>519530.01</t>
  </si>
  <si>
    <t>519560</t>
  </si>
  <si>
    <t>519560.01</t>
  </si>
  <si>
    <t>519565</t>
  </si>
  <si>
    <t>519565.01</t>
  </si>
  <si>
    <t>519565.02</t>
  </si>
  <si>
    <t>519595</t>
  </si>
  <si>
    <t>519595.02</t>
  </si>
  <si>
    <t>519595.04</t>
  </si>
  <si>
    <t>519596</t>
  </si>
  <si>
    <t>519596.01</t>
  </si>
  <si>
    <t>523550</t>
  </si>
  <si>
    <t>523550.01</t>
  </si>
  <si>
    <t>523550.02</t>
  </si>
  <si>
    <t>523560</t>
  </si>
  <si>
    <t>523560.01</t>
  </si>
  <si>
    <t>523560.02</t>
  </si>
  <si>
    <t>523560.03</t>
  </si>
  <si>
    <t>5245</t>
  </si>
  <si>
    <t>524515</t>
  </si>
  <si>
    <t>524515.01</t>
  </si>
  <si>
    <t>524515.03</t>
  </si>
  <si>
    <t>5295</t>
  </si>
  <si>
    <t>529520</t>
  </si>
  <si>
    <t>529520.01</t>
  </si>
  <si>
    <t>529540</t>
  </si>
  <si>
    <t>529540.01</t>
  </si>
  <si>
    <t>530515</t>
  </si>
  <si>
    <t>530515.01</t>
  </si>
  <si>
    <t>530520</t>
  </si>
  <si>
    <t>530520.01</t>
  </si>
  <si>
    <t>530520.02</t>
  </si>
  <si>
    <t>530520.03</t>
  </si>
  <si>
    <t>530525</t>
  </si>
  <si>
    <t>530525.01</t>
  </si>
  <si>
    <t>530525.02</t>
  </si>
  <si>
    <t>530525.03</t>
  </si>
  <si>
    <t>530525.04</t>
  </si>
  <si>
    <t>530525.05</t>
  </si>
  <si>
    <t>530525.06</t>
  </si>
  <si>
    <t>530525.07</t>
  </si>
  <si>
    <t>530525.08</t>
  </si>
  <si>
    <t>530525.09</t>
  </si>
  <si>
    <t>530525.10</t>
  </si>
  <si>
    <t>530525.11</t>
  </si>
  <si>
    <t>530535</t>
  </si>
  <si>
    <t>530535.01</t>
  </si>
  <si>
    <t>5315</t>
  </si>
  <si>
    <t>531520</t>
  </si>
  <si>
    <t>531520.01</t>
  </si>
  <si>
    <t>539525</t>
  </si>
  <si>
    <t>539525.01</t>
  </si>
  <si>
    <t>539595</t>
  </si>
  <si>
    <t>539595.02</t>
  </si>
  <si>
    <t>540505</t>
  </si>
  <si>
    <t>540505.01</t>
  </si>
  <si>
    <t xml:space="preserve">         Impuesto de renta y complementarios</t>
  </si>
  <si>
    <t>613506</t>
  </si>
  <si>
    <t>613506.01</t>
  </si>
  <si>
    <t>613506.02</t>
  </si>
  <si>
    <t>DECTOS CIALES.CONDICIONADOS</t>
  </si>
  <si>
    <t>Descuentos comerciales condicionados</t>
  </si>
  <si>
    <t>RECUPERACIONES</t>
  </si>
  <si>
    <t>REINTEGRO DE OTROS/COSTOS/GAST</t>
  </si>
  <si>
    <t>Reintegro de otros costos y gastos</t>
  </si>
  <si>
    <t>AJUSTE AL PESO</t>
  </si>
  <si>
    <t>Ajuste al peso</t>
  </si>
  <si>
    <t>SUELDOS</t>
  </si>
  <si>
    <t>Sueldos</t>
  </si>
  <si>
    <t>AUXILIO DE TRANSPORTE</t>
  </si>
  <si>
    <t>Auxilio  de transporte</t>
  </si>
  <si>
    <t>Auxilio de rodamiento</t>
  </si>
  <si>
    <t>CESANTIAS</t>
  </si>
  <si>
    <t>Cesantias/FNA</t>
  </si>
  <si>
    <t>Cesantias / bbva horizonte</t>
  </si>
  <si>
    <t>INTERESES SOBRE CESANTIAS</t>
  </si>
  <si>
    <t>Intereses/ Cesantias</t>
  </si>
  <si>
    <t>PRIMA DE SERVICIOS</t>
  </si>
  <si>
    <t>Prima de servicios</t>
  </si>
  <si>
    <t>VACACIONES</t>
  </si>
  <si>
    <t>Vacaciones</t>
  </si>
  <si>
    <t>medicina prepagada</t>
  </si>
  <si>
    <t>APORTES ADMI/RIES/PROF/ARP</t>
  </si>
  <si>
    <t>Aportes a ARP</t>
  </si>
  <si>
    <t>APORTES A SALUD</t>
  </si>
  <si>
    <t>Aportes a EPS coomeva</t>
  </si>
  <si>
    <t>Aportes a EPS salucoop</t>
  </si>
  <si>
    <t>Aportes EPS Sanitas</t>
  </si>
  <si>
    <t>APORTE A FOND/PENSIONES/CESAN</t>
  </si>
  <si>
    <t>Aportes a FP COLPENSIONES</t>
  </si>
  <si>
    <t>Aportes a FP Horizonte</t>
  </si>
  <si>
    <t>Aportes a Colpensiones</t>
  </si>
  <si>
    <t>APORTES CAJAS DE COMPENSACION</t>
  </si>
  <si>
    <t>Aportes a Comfaoriente</t>
  </si>
  <si>
    <t>APORTES AL ICBF</t>
  </si>
  <si>
    <t>Aportes al ICBF</t>
  </si>
  <si>
    <t>SENA</t>
  </si>
  <si>
    <t>Aportes al Sena</t>
  </si>
  <si>
    <t>INDEMNIZACIONES LABORALES</t>
  </si>
  <si>
    <t>Indemnizaciones laborales</t>
  </si>
  <si>
    <t>ASESORIA CONTABLE</t>
  </si>
  <si>
    <t>Asesoria contable</t>
  </si>
  <si>
    <t>Asesoria TNS</t>
  </si>
  <si>
    <t>INDUSTRIA Y COMERCIO</t>
  </si>
  <si>
    <t>Impuesto de industria y comercio</t>
  </si>
  <si>
    <t>IMPUESTO DE VEHICULOS</t>
  </si>
  <si>
    <t>Impuesto de vehiculos</t>
  </si>
  <si>
    <t>IMPUESTO PREDIAL</t>
  </si>
  <si>
    <t>Impuesto predial</t>
  </si>
  <si>
    <t>ASEO Y VIGILANCIA</t>
  </si>
  <si>
    <t>Aseo y vigilancia</t>
  </si>
  <si>
    <t>ACUEDUCTO Y ALCANTARILLADO</t>
  </si>
  <si>
    <t>Acueducto y alcantarillado</t>
  </si>
  <si>
    <t>ENERGIA ELECTRICA</t>
  </si>
  <si>
    <t>Energia electrica</t>
  </si>
  <si>
    <t>TELEFONO</t>
  </si>
  <si>
    <t>Telefono fija y movil</t>
  </si>
  <si>
    <t>TRANSPORTE, FLETES Y ACARREOS</t>
  </si>
  <si>
    <t>Transportes y Fletes</t>
  </si>
  <si>
    <t>OTROS</t>
  </si>
  <si>
    <t>Sistematizaciòn</t>
  </si>
  <si>
    <t>Gastos legales</t>
  </si>
  <si>
    <t>GASTOS NOTARIALES</t>
  </si>
  <si>
    <t>Gastos notariales</t>
  </si>
  <si>
    <t>Instalaciones y reparaciones electricas</t>
  </si>
  <si>
    <t>Reparaciones y adecuaciones a las instalaciones</t>
  </si>
  <si>
    <t>EQUIPO COMPUTACION Y COMUNICAC</t>
  </si>
  <si>
    <t>Cables equipos de computación</t>
  </si>
  <si>
    <t>Mantenimiento de computadores</t>
  </si>
  <si>
    <t>Licencias TNS</t>
  </si>
  <si>
    <t>Recargas a impresoras</t>
  </si>
  <si>
    <t>GASTO DE VIAJE</t>
  </si>
  <si>
    <t>110505</t>
  </si>
  <si>
    <t>110505.01</t>
  </si>
  <si>
    <t>111005</t>
  </si>
  <si>
    <t>111005.01</t>
  </si>
  <si>
    <t>111005.02</t>
  </si>
  <si>
    <t>111005.04</t>
  </si>
  <si>
    <t>111005.05</t>
  </si>
  <si>
    <t>111005.08</t>
  </si>
  <si>
    <t>111005.09</t>
  </si>
  <si>
    <t>120550</t>
  </si>
  <si>
    <t>120550.01</t>
  </si>
  <si>
    <t>120550.02</t>
  </si>
  <si>
    <t>120556</t>
  </si>
  <si>
    <t>120556.01</t>
  </si>
  <si>
    <t>121035</t>
  </si>
  <si>
    <t>121035.01</t>
  </si>
  <si>
    <t>130505</t>
  </si>
  <si>
    <t>130505.01</t>
  </si>
  <si>
    <t>1330</t>
  </si>
  <si>
    <t>133005.01</t>
  </si>
  <si>
    <t>135505</t>
  </si>
  <si>
    <t>135505.01</t>
  </si>
  <si>
    <t>135505.02</t>
  </si>
  <si>
    <t>135515</t>
  </si>
  <si>
    <t>135515.01</t>
  </si>
  <si>
    <t>135517.01</t>
  </si>
  <si>
    <t>135518</t>
  </si>
  <si>
    <t>135518.01</t>
  </si>
  <si>
    <t>143505</t>
  </si>
  <si>
    <t>143505.01</t>
  </si>
  <si>
    <t>143505.02</t>
  </si>
  <si>
    <t>151605</t>
  </si>
  <si>
    <t>151605.01</t>
  </si>
  <si>
    <t>151605.02</t>
  </si>
  <si>
    <t>1524</t>
  </si>
  <si>
    <t>152405</t>
  </si>
  <si>
    <t>152405.01</t>
  </si>
  <si>
    <t>152805</t>
  </si>
  <si>
    <t>152805.01</t>
  </si>
  <si>
    <t>154005</t>
  </si>
  <si>
    <t>154005.01</t>
  </si>
  <si>
    <t>154005.02</t>
  </si>
  <si>
    <t>159205</t>
  </si>
  <si>
    <t>159205.01</t>
  </si>
  <si>
    <t>159220</t>
  </si>
  <si>
    <t>159220.01</t>
  </si>
  <si>
    <t>159235</t>
  </si>
  <si>
    <t>159235.01</t>
  </si>
  <si>
    <t>210510</t>
  </si>
  <si>
    <t>210510.02</t>
  </si>
  <si>
    <t>210510.03</t>
  </si>
  <si>
    <t>210510.04</t>
  </si>
  <si>
    <t>210510.05</t>
  </si>
  <si>
    <t>210510.06</t>
  </si>
  <si>
    <t>210510.07</t>
  </si>
  <si>
    <t>210510.08</t>
  </si>
  <si>
    <t>210510.09</t>
  </si>
  <si>
    <t>210510.10</t>
  </si>
  <si>
    <t>210510.11</t>
  </si>
  <si>
    <t>210510.12</t>
  </si>
  <si>
    <t>210510.13</t>
  </si>
  <si>
    <t>210510.15</t>
  </si>
  <si>
    <t>210510.16</t>
  </si>
  <si>
    <t>210510.17</t>
  </si>
  <si>
    <t>210510.19</t>
  </si>
  <si>
    <t>210510.20</t>
  </si>
  <si>
    <t>210510.21</t>
  </si>
  <si>
    <t>220501</t>
  </si>
  <si>
    <t>220501.01</t>
  </si>
  <si>
    <t>2335</t>
  </si>
  <si>
    <t>233525.01</t>
  </si>
  <si>
    <t>236525</t>
  </si>
  <si>
    <t>236525.01</t>
  </si>
  <si>
    <t>236525.02</t>
  </si>
  <si>
    <t>236525.03</t>
  </si>
  <si>
    <t>236540</t>
  </si>
  <si>
    <t>236540.01</t>
  </si>
  <si>
    <t>236570</t>
  </si>
  <si>
    <t>236570.01</t>
  </si>
  <si>
    <t>236717</t>
  </si>
  <si>
    <t>236717.01</t>
  </si>
  <si>
    <t>236717.02</t>
  </si>
  <si>
    <t>237005</t>
  </si>
  <si>
    <t>237005.01</t>
  </si>
  <si>
    <t>237005.02</t>
  </si>
  <si>
    <t>237005.03</t>
  </si>
  <si>
    <t>237006</t>
  </si>
  <si>
    <t>237006.01</t>
  </si>
  <si>
    <t>237010</t>
  </si>
  <si>
    <t>237010.01</t>
  </si>
  <si>
    <t>237010.02</t>
  </si>
  <si>
    <t>237010.03</t>
  </si>
  <si>
    <t>238030</t>
  </si>
  <si>
    <t>238030.01</t>
  </si>
  <si>
    <t>238030.02</t>
  </si>
  <si>
    <t>240801.01</t>
  </si>
  <si>
    <t>240801.02</t>
  </si>
  <si>
    <t>240801.03</t>
  </si>
  <si>
    <t>240802</t>
  </si>
  <si>
    <t>240802.01</t>
  </si>
  <si>
    <t>240802.02</t>
  </si>
  <si>
    <t>240803</t>
  </si>
  <si>
    <t>240803.01</t>
  </si>
  <si>
    <t>25</t>
  </si>
  <si>
    <t>2515</t>
  </si>
  <si>
    <t>251501.01</t>
  </si>
  <si>
    <t>2520</t>
  </si>
  <si>
    <t>252001.01</t>
  </si>
  <si>
    <t>2525</t>
  </si>
  <si>
    <t>252501.01</t>
  </si>
  <si>
    <t>26</t>
  </si>
  <si>
    <t>2610</t>
  </si>
  <si>
    <t>261005</t>
  </si>
  <si>
    <t>261005.03</t>
  </si>
  <si>
    <t>261005.04</t>
  </si>
  <si>
    <t>3115</t>
  </si>
  <si>
    <t>311505</t>
  </si>
  <si>
    <t>311505.01</t>
  </si>
  <si>
    <t>CAJA GENERAL</t>
  </si>
  <si>
    <t>Caja General</t>
  </si>
  <si>
    <t>MONEDA NACIONAL</t>
  </si>
  <si>
    <t>Bancolombia 59007352820 cta cte</t>
  </si>
  <si>
    <t>Davivienda 0676 6000 1727 cta cte</t>
  </si>
  <si>
    <t>Davivienda 06616000 5543  Cta Cte</t>
  </si>
  <si>
    <t>Bancolombia 59025951926 cta ahorro</t>
  </si>
  <si>
    <t>Banco de Bogota Cta Cte 303129779</t>
  </si>
  <si>
    <t>Davivienda Cta Da más</t>
  </si>
  <si>
    <t>ACTIVIDAD FINANCIERA</t>
  </si>
  <si>
    <t>Grupo Aval N° Total 3305 Acciones</t>
  </si>
  <si>
    <t>Davivienda  N° Total 316 Acciones</t>
  </si>
  <si>
    <t>EXPLORACION Y PRODUCCION DE HIDROCARBUROS</t>
  </si>
  <si>
    <t>Ecopetrol  N° Total 1000 Acciones</t>
  </si>
  <si>
    <t>COMERCIO AL POR MAYOR Y POR MENOR</t>
  </si>
  <si>
    <t>Inversión en Repuestos Baltamar SAS</t>
  </si>
  <si>
    <t>NACIONALES</t>
  </si>
  <si>
    <t>Clientes Nacionales</t>
  </si>
  <si>
    <t>ANTICIPOS Y AVANCES</t>
  </si>
  <si>
    <t>Anticipos a proveedores</t>
  </si>
  <si>
    <t>ANTICIPO DE IMPUESTO DE RENTA</t>
  </si>
  <si>
    <t>Retencion en la fuente clientes</t>
  </si>
  <si>
    <t>Retencion de iva</t>
  </si>
  <si>
    <t>IMPUESTO DE IND. Y CIO RETENID</t>
  </si>
  <si>
    <t>Retencion de ica</t>
  </si>
  <si>
    <t>M/CIA NO FAB.X LA EMPRESA</t>
  </si>
  <si>
    <t>Compras Gravadas</t>
  </si>
  <si>
    <t>Compras Excluidas</t>
  </si>
  <si>
    <t>EDIFICIOS</t>
  </si>
  <si>
    <t>Casa Mat inmob 260169356 Aven 5E N° 10A-42 AP 501 La Riviera</t>
  </si>
  <si>
    <t>Local empresa Mat inmob 26037403 Aven 6 n° 2-57 Local 1B El Callejon</t>
  </si>
  <si>
    <t>EQUIPO DE OFICINA</t>
  </si>
  <si>
    <t>MUEBLES Y ENSERES</t>
  </si>
  <si>
    <t>Sillas secretariales</t>
  </si>
  <si>
    <t>EQUIPOS DE COMPUTACION</t>
  </si>
  <si>
    <t>Equipos de computacion</t>
  </si>
  <si>
    <t>Vehiculo Gran Vitara Chevrolet  2007</t>
  </si>
  <si>
    <t>Vehiculo Veracruz Hiundai  2009</t>
  </si>
  <si>
    <t>Dep acumulada Const y Edificaciones</t>
  </si>
  <si>
    <t>EQUIPO DE COMPUT. Y COMUNICAC.</t>
  </si>
  <si>
    <t>Depreciación Equipos de computación</t>
  </si>
  <si>
    <t>Dep acumulada Flota y Equipo de transporte</t>
  </si>
  <si>
    <t>Tarj de credito Bancolombia</t>
  </si>
  <si>
    <t>Obligación Bancolombia 5900081635</t>
  </si>
  <si>
    <t>Obligación Bancolombia 59081005277</t>
  </si>
  <si>
    <t>Obligación Bancolombia 59081005129</t>
  </si>
  <si>
    <t>Obligación Bancolombia 59081005319</t>
  </si>
  <si>
    <t>Obligación Bancolombia US 2501176701</t>
  </si>
  <si>
    <t>Obligaciones Bancoomeva</t>
  </si>
  <si>
    <t>Tarj Credito  Banco Falabella n° 6293</t>
  </si>
  <si>
    <t>Tarj Credito B Bogota 4786230</t>
  </si>
  <si>
    <t>Tarj Credito B Bogota 4657708857</t>
  </si>
  <si>
    <t>Obligación Davivienda n°7606067600076402</t>
  </si>
  <si>
    <t>Obligación Davivienda n°760606760074811</t>
  </si>
  <si>
    <t>CrediexpresDaviviendan°6706067600046869</t>
  </si>
  <si>
    <t>CrediexpresDaviviendan°6106066100036350</t>
  </si>
  <si>
    <t>Tarj Credito Davivienda n° 5474-31202</t>
  </si>
  <si>
    <t>Tarj Credito Davivienda n° 52002-48953</t>
  </si>
  <si>
    <t>Tarj Credito Davivienda n° 00360-63582</t>
  </si>
  <si>
    <t>Tarj Credito Davivienda n° 00360-04515</t>
  </si>
  <si>
    <t>PROVEEDORES VARIOS</t>
  </si>
  <si>
    <t>Proveedores Nacionales</t>
  </si>
  <si>
    <t>COSTOS Y GASTOS POR PAGAR</t>
  </si>
  <si>
    <t>Honorarios asesoria contable</t>
  </si>
  <si>
    <t>Retencion en la fuente por servicios 6%</t>
  </si>
  <si>
    <t>Retencion del por transporte  1%</t>
  </si>
  <si>
    <t>Retenciòn por servicios del 4%</t>
  </si>
  <si>
    <t>COMPRAS</t>
  </si>
  <si>
    <t>Retencion en Compras 3.5%</t>
  </si>
  <si>
    <t>RETENCION CREE</t>
  </si>
  <si>
    <t>Retencion impuesto cree</t>
  </si>
  <si>
    <t>RETENCION DE IVA</t>
  </si>
  <si>
    <t>Retencion de Iva Reg Comun</t>
  </si>
  <si>
    <t>Retencion de iva Reg Simplificado</t>
  </si>
  <si>
    <t>APORTES AL ISS</t>
  </si>
  <si>
    <t>Aportes EPS Sanitas SA</t>
  </si>
  <si>
    <t>APORTES/ADMIN/RIES/PROFES/ARP</t>
  </si>
  <si>
    <t>APORTES DEL ICBF, SENA Y CAJA</t>
  </si>
  <si>
    <t>Aportes al SENA</t>
  </si>
  <si>
    <t>Aportes a la CCF</t>
  </si>
  <si>
    <t>FONDO PENSIONES</t>
  </si>
  <si>
    <t>Fondo pensiones / colpensiones</t>
  </si>
  <si>
    <t>Pensiones bbva Horizonte</t>
  </si>
  <si>
    <t>Iva Descontable reg comun</t>
  </si>
  <si>
    <t>Iva Devolucion Compras  Reg. comun</t>
  </si>
  <si>
    <t>Iva Descontable Reg Simplificado</t>
  </si>
  <si>
    <t>IVA VENTAS</t>
  </si>
  <si>
    <t>Iva en Ventas</t>
  </si>
  <si>
    <t>Iva Devolucion en ventas</t>
  </si>
  <si>
    <t>IVA POR PAGAR</t>
  </si>
  <si>
    <t>Iva por pagar</t>
  </si>
  <si>
    <t>OBLIGACIONES LABORALES</t>
  </si>
  <si>
    <t>Intereses sobre cesantias</t>
  </si>
  <si>
    <t>VACACIONES CONSOLIDADAS</t>
  </si>
  <si>
    <t>Vacaciones consolidadas</t>
  </si>
  <si>
    <t>PASIVOS ESTIMADOS Y PROVISIONE</t>
  </si>
  <si>
    <t>PARA OBLIGACIONES LABORALES</t>
  </si>
  <si>
    <t>Cesantias al FNA</t>
  </si>
  <si>
    <t>Cesantias a Bbva Horizonte</t>
  </si>
  <si>
    <t>APORTES SOCIALES</t>
  </si>
  <si>
    <t>CUOTAS O PARTES DE INTERESES S</t>
  </si>
  <si>
    <t>Capital Social, Carlos Jose Mendoza Carrillo</t>
  </si>
  <si>
    <t>Gastos de viaje</t>
  </si>
  <si>
    <t>DEPRECIACIONES</t>
  </si>
  <si>
    <t>Depreciacion Construcciones y Edificaciones</t>
  </si>
  <si>
    <t>EQUIPO DE COMPUTACION Y COMUN</t>
  </si>
  <si>
    <t>Depreciacion Equipos de Comp y comunicacion</t>
  </si>
  <si>
    <t>DEPREC FLOTA Y EQUIPO DE TRANSPORTE</t>
  </si>
  <si>
    <t>Depreciacion de Equipos de transporte</t>
  </si>
  <si>
    <t>ELEMENTOS DE ASEO Y CAFETERIA</t>
  </si>
  <si>
    <t>Elementos de cafeteria</t>
  </si>
  <si>
    <t>Elementos de aseo</t>
  </si>
  <si>
    <t>UTILES PAPELERIA FOTOCOPIA</t>
  </si>
  <si>
    <t>Utiles papeleria y fotocopias</t>
  </si>
  <si>
    <t>CASINO Y RESTAURANTE</t>
  </si>
  <si>
    <t>Casino y restaurante</t>
  </si>
  <si>
    <t>SEGUROS  Y POLIZAS</t>
  </si>
  <si>
    <t>Prima de seguros Bolivar</t>
  </si>
  <si>
    <t>Seguros de vida Suramericana</t>
  </si>
  <si>
    <t>Gastos Medicos, consultas y drogas</t>
  </si>
  <si>
    <t>Extintores y recargas</t>
  </si>
  <si>
    <t>GASTOS ORNAMENTALES</t>
  </si>
  <si>
    <t>Gastos Ornamentales</t>
  </si>
  <si>
    <t>TRANSPORTE FLETE Y ACARREOS</t>
  </si>
  <si>
    <t>Domicilios</t>
  </si>
  <si>
    <t>PUBLICIDAD PROPAGANDA/PROMOC</t>
  </si>
  <si>
    <t>Sellos</t>
  </si>
  <si>
    <t>Tipografia y litografia</t>
  </si>
  <si>
    <t>Serv publicidad</t>
  </si>
  <si>
    <t>MAQUINARIA Y EQUIPO</t>
  </si>
  <si>
    <t>Fabricacion y recortes</t>
  </si>
  <si>
    <t>Certificaciones y Revisiones</t>
  </si>
  <si>
    <t>GASTOS/REPRESENT/REL/PUBLICAS</t>
  </si>
  <si>
    <t>Gastos de representacion</t>
  </si>
  <si>
    <t>ENVASES Y EMPAQUES</t>
  </si>
  <si>
    <t>Envases y empaques</t>
  </si>
  <si>
    <t>COMISIONES</t>
  </si>
  <si>
    <t>Comision bancaria de TE y banca</t>
  </si>
  <si>
    <t>Intereses por sobregiro</t>
  </si>
  <si>
    <t>intereses corrientes ordinarios</t>
  </si>
  <si>
    <t>intereses por mora</t>
  </si>
  <si>
    <t>GASTOS BANCARIOS</t>
  </si>
  <si>
    <t>Gravamen por movimiento financiero</t>
  </si>
  <si>
    <t>Iva por servicios</t>
  </si>
  <si>
    <t>Cobro de chequeras</t>
  </si>
  <si>
    <t>Serv de conexion de pantalla</t>
  </si>
  <si>
    <t>Cuota de manejo cupo rotativo</t>
  </si>
  <si>
    <t>Comision Tamerican express</t>
  </si>
  <si>
    <t>Rfte American express</t>
  </si>
  <si>
    <t>Cuota de manejo tarjeta debito</t>
  </si>
  <si>
    <t>Manejo sucursal virtual</t>
  </si>
  <si>
    <t>Otros gastos Bancarios</t>
  </si>
  <si>
    <t>Cuota Manejo Tarj Credito</t>
  </si>
  <si>
    <t>DESCUENTOS/CIALES/CONDICIONADO</t>
  </si>
  <si>
    <t>Descuentos Condicionados</t>
  </si>
  <si>
    <t>GASTOS EXTRAORDINARIOS</t>
  </si>
  <si>
    <t>IMPUESTOS ASUNTOS ASUMIDOS</t>
  </si>
  <si>
    <t>Impuestos asumidos</t>
  </si>
  <si>
    <t>DONACIONES</t>
  </si>
  <si>
    <t>Donaciones</t>
  </si>
  <si>
    <t>Otros</t>
  </si>
  <si>
    <t>Faltantes de Inventario</t>
  </si>
  <si>
    <t>IMPTO/RENTA/COMPLEMENTARIOS</t>
  </si>
  <si>
    <t>Costos Gravados</t>
  </si>
  <si>
    <t>Costos Excluidos</t>
  </si>
  <si>
    <t xml:space="preserve">Anticipo de impuesto renta </t>
  </si>
  <si>
    <t xml:space="preserve">Anticipo impuesto de renta año </t>
  </si>
  <si>
    <t>143505.04</t>
  </si>
  <si>
    <t>Fletes</t>
  </si>
  <si>
    <t>236515.01</t>
  </si>
  <si>
    <t>Retefuente Honorarios</t>
  </si>
  <si>
    <t>RETEFUENTE HONORARIOS</t>
  </si>
  <si>
    <t>2408.04</t>
  </si>
  <si>
    <t>IVA EN GASTOS Y SERVICIOS</t>
  </si>
  <si>
    <t>510518.01</t>
  </si>
  <si>
    <t>Comisiones</t>
  </si>
  <si>
    <t>510548.01</t>
  </si>
  <si>
    <t>BONIFICACIONES</t>
  </si>
  <si>
    <t>Bonificaciones</t>
  </si>
  <si>
    <t>IMPUESTO A LAS VENTAS R</t>
  </si>
  <si>
    <t>ASESORÍA JURÍDICA</t>
  </si>
  <si>
    <t>511025.01</t>
  </si>
  <si>
    <t>Asesoría Jurídica</t>
  </si>
  <si>
    <t>513040.00</t>
  </si>
  <si>
    <t>513095.00</t>
  </si>
  <si>
    <t>otros</t>
  </si>
  <si>
    <t>513510.00</t>
  </si>
  <si>
    <t>SERVICIOS TEMPORALES</t>
  </si>
  <si>
    <t>Servicios Temporales</t>
  </si>
  <si>
    <t>ASISTENCIA TÉCNICA</t>
  </si>
  <si>
    <t>513515.00</t>
  </si>
  <si>
    <t>Asistencia Técnica Honorarios</t>
  </si>
  <si>
    <t>514515.02</t>
  </si>
  <si>
    <t>Maquinaria y equipo</t>
  </si>
  <si>
    <t>514595.01</t>
  </si>
  <si>
    <t>Iva en manteniemientos</t>
  </si>
  <si>
    <t>515095.00</t>
  </si>
  <si>
    <t>515095.01</t>
  </si>
  <si>
    <t>Iva en adecuaciones</t>
  </si>
  <si>
    <t>515595.00</t>
  </si>
  <si>
    <t>515595.01</t>
  </si>
  <si>
    <t>Iva en gastos de viaje</t>
  </si>
  <si>
    <t>523560.04</t>
  </si>
  <si>
    <t>Iva en publicidad</t>
  </si>
  <si>
    <t>GASTOS FINANCIEROS</t>
  </si>
  <si>
    <t>530506.05</t>
  </si>
  <si>
    <t>IMPUESTO DE TIMBRE</t>
  </si>
  <si>
    <t>Timbre</t>
  </si>
  <si>
    <r>
      <rPr>
        <b/>
        <u/>
        <sz val="11"/>
        <color indexed="8"/>
        <rFont val="Calibri"/>
        <family val="2"/>
      </rPr>
      <t>Poyección de Ingresos No Operacionales:</t>
    </r>
    <r>
      <rPr>
        <sz val="11"/>
        <color theme="1"/>
        <rFont val="Calibri"/>
        <family val="2"/>
        <scheme val="minor"/>
      </rPr>
      <t xml:space="preserve"> La proyección de ingresos no operacionales se realiza un incremento del IPC equivalente al 3% anual.</t>
    </r>
  </si>
  <si>
    <t>PRESUPUESTO DE INGRESOS</t>
  </si>
  <si>
    <t>PROYECCIÓN COSTOS DE VENTAS</t>
  </si>
  <si>
    <t xml:space="preserve">PROYECCIÓN DE GASTOS </t>
  </si>
  <si>
    <t>GASTOS ADMINISTRATIVOS</t>
  </si>
  <si>
    <t>GASTOS DE VENTAS</t>
  </si>
  <si>
    <t>GASTOS DE DEPRECIACIÓN</t>
  </si>
  <si>
    <t>INFORMACION DE GASTOS</t>
  </si>
  <si>
    <t xml:space="preserve">Año de Incremento </t>
  </si>
  <si>
    <t>Incremento Vtas</t>
  </si>
  <si>
    <t>Incremento Gastos de Ventas</t>
  </si>
  <si>
    <r>
      <t>Poyección de Gastos de Depreciación:</t>
    </r>
    <r>
      <rPr>
        <sz val="11"/>
        <color theme="1"/>
        <rFont val="Calibri"/>
        <family val="2"/>
        <scheme val="minor"/>
      </rPr>
      <t xml:space="preserve"> La Depreciación se presenta a continuación: 
- Edificaciones es a 20 años iniciando en el año 2013
- Equipo de Computación a 5 años iniciando en el año 2013
- Equipo de Transporte a 10 años iniciando en el año 2013</t>
    </r>
  </si>
  <si>
    <t>Equipo de Oficina</t>
  </si>
  <si>
    <t>Es producto de la venta de respuestos y demàs elementos propios del negocio</t>
  </si>
  <si>
    <t>Principalmente estàn considerados los ingresos obtenidos por pago anticipado a los proveedores y empresas de servicios</t>
  </si>
  <si>
    <t>BALANCE AÑOS 2012 Y 2013</t>
  </si>
  <si>
    <t>ESTADO DE RESULTADOS AÑOS 2012 Y 2013</t>
  </si>
  <si>
    <t>PROYECCIÓN DE INGRESOS Y COSTOS</t>
  </si>
  <si>
    <r>
      <rPr>
        <b/>
        <u/>
        <sz val="11"/>
        <color indexed="8"/>
        <rFont val="Calibri"/>
        <family val="2"/>
      </rPr>
      <t>Poyección de Gastos Administrativos:</t>
    </r>
    <r>
      <rPr>
        <sz val="11"/>
        <color theme="1"/>
        <rFont val="Calibri"/>
        <family val="2"/>
        <scheme val="minor"/>
      </rPr>
      <t xml:space="preserve"> Se realiza un incremento del 3% anual del IPC y un incremento del 2% cada tres años producto del incremento de las ventas. Para la proyección fue necesario evaluar cada uno de los gastos en cada año y determinar si se tomaba el promedio o el valor del último año.</t>
    </r>
  </si>
  <si>
    <r>
      <rPr>
        <b/>
        <u/>
        <sz val="11"/>
        <color indexed="8"/>
        <rFont val="Calibri"/>
        <family val="2"/>
      </rPr>
      <t>Poyección de Gastos de Ventas:</t>
    </r>
    <r>
      <rPr>
        <sz val="11"/>
        <color theme="1"/>
        <rFont val="Calibri"/>
        <family val="2"/>
        <scheme val="minor"/>
      </rPr>
      <t xml:space="preserve"> Se realiza un incremento del 3% anual del IPC y un incremento del 3% cada tres años producto del incremento de las ventas. Para la proyección fue necesario evaluar cada uno de los gastos en cada año y determinar si se tomaba el promedio o el valor del último año.</t>
    </r>
  </si>
  <si>
    <t>BASE</t>
  </si>
  <si>
    <t>GASTOS NO OPERACIONALES</t>
  </si>
  <si>
    <t>Proyección de Gastos Administrativos</t>
  </si>
  <si>
    <t>Proyección de Gastos de Ventas</t>
  </si>
  <si>
    <t>Proyección de Gastos No Operacionales</t>
  </si>
  <si>
    <t>PROYECCIÓN ESTADO DE RESULTADOS</t>
  </si>
  <si>
    <t>INFORMACIÓN GENERAL</t>
  </si>
  <si>
    <t>Gasto No Operacionales</t>
  </si>
  <si>
    <t>INDICADORES FINANCIEROS</t>
  </si>
  <si>
    <t>INDICADORES DE LIQUIDEZ</t>
  </si>
  <si>
    <t>CAPITAL NETO DE TRABAJO</t>
  </si>
  <si>
    <t>INDICADOR</t>
  </si>
  <si>
    <t>FORMULA</t>
  </si>
  <si>
    <t>AÑO 2012</t>
  </si>
  <si>
    <t>AÑO 2013</t>
  </si>
  <si>
    <t>RC= (Activo Corriente / Pasivo Corriente)</t>
  </si>
  <si>
    <t>KNT = (Activo Corriente - Pasivo Corriente)</t>
  </si>
  <si>
    <t>RAZON CORRIENTE</t>
  </si>
  <si>
    <t>RELACIÓN DE PASIVOS CORRIENTES SOBRE INVENTARIOS</t>
  </si>
  <si>
    <t>Pasivo Corriente / Inventarios</t>
  </si>
  <si>
    <t>INDICADORES DE ENDEUDAMIENTO</t>
  </si>
  <si>
    <t>NIVEL DE ENDEUDAMIENTO</t>
  </si>
  <si>
    <t>Total Pasivo / Total Activo</t>
  </si>
  <si>
    <t>INDICE DE
ENDEUDAMIENTO A CORTO PLAZO</t>
  </si>
  <si>
    <t>Pasivo Corriente / Pasivo Total</t>
  </si>
  <si>
    <t>RELACIÓN ENDEUDAMIENTO - VENTAS</t>
  </si>
  <si>
    <t>APALANCAMIENTO FINANCIERO</t>
  </si>
  <si>
    <t>Total Activos / Patrimonio</t>
  </si>
  <si>
    <t>Total Pasivos / Patrimonio</t>
  </si>
  <si>
    <t>INDICADORES DE COBERTURA DE INTERESES Y GASTOS</t>
  </si>
  <si>
    <t>CARGA GASTOS NO OPERACIONALES</t>
  </si>
  <si>
    <t>Gastos no Operacionales / Ventas Netas</t>
  </si>
  <si>
    <t>COBERTURA DE GASTOS NO OPERACIONALES</t>
  </si>
  <si>
    <t>EBITDA</t>
  </si>
  <si>
    <t>EBITDA = Utilidad Operacional + Depreciación + Amortizaciones</t>
  </si>
  <si>
    <t>INDICADORES DE RENTABILIDAD</t>
  </si>
  <si>
    <t>RENTABILIDAD BRUTA SOBRE VENTAS</t>
  </si>
  <si>
    <t>RENTABILIDAD OPERACIONAL DE VENTAS</t>
  </si>
  <si>
    <t>Utilidad Operacional / Ventas Netas</t>
  </si>
  <si>
    <t>RENTABILIDAD SOBRE VENTAS</t>
  </si>
  <si>
    <t>Utilidad Neta / Ventas Netas</t>
  </si>
  <si>
    <t>RENTABILIDAD SOBRE PATRIMONIO</t>
  </si>
  <si>
    <t>Utilidad
Neta / Patrimonio</t>
  </si>
  <si>
    <t>RENTABILIDAD SOBRE EL ACTIVO TOTAL</t>
  </si>
  <si>
    <t>Utilidad
Neta / Activo Total</t>
  </si>
  <si>
    <t>Pasivo Total / Ventas Netas</t>
  </si>
  <si>
    <t>Utilidad Operacional / Gastos No Operacionales</t>
  </si>
  <si>
    <t>Utilidad Bruta / Ventas Netas</t>
  </si>
  <si>
    <t>% de Incremento Anual</t>
  </si>
  <si>
    <r>
      <rPr>
        <b/>
        <u/>
        <sz val="11"/>
        <color indexed="8"/>
        <rFont val="Calibri"/>
        <family val="2"/>
      </rPr>
      <t>Poyección de Ingresos Operacionales:</t>
    </r>
    <r>
      <rPr>
        <sz val="11"/>
        <color theme="1"/>
        <rFont val="Calibri"/>
        <family val="2"/>
        <scheme val="minor"/>
      </rPr>
      <t xml:space="preserve"> La proyección de ingresos operacionales se realiza un incremento del IPC equivalente al 3% + 2% crecimiento, adicionalmente un incremento cada tercer año del 6% de las ventas.</t>
    </r>
  </si>
  <si>
    <r>
      <rPr>
        <b/>
        <u/>
        <sz val="11"/>
        <color indexed="8"/>
        <rFont val="Calibri"/>
        <family val="2"/>
      </rPr>
      <t>Poyección de Costos de Ventas:</t>
    </r>
    <r>
      <rPr>
        <sz val="11"/>
        <color theme="1"/>
        <rFont val="Calibri"/>
        <family val="2"/>
        <scheme val="minor"/>
      </rPr>
      <t xml:space="preserve"> La proyección de Costos de Ventas se realiza un incremento del IPC equivalente al 3% y un 2% adicional. </t>
    </r>
  </si>
  <si>
    <t>DESCRIPCIÓN</t>
  </si>
  <si>
    <t>VALOR DE COMPRA</t>
  </si>
  <si>
    <t>VALOR MENSUAL</t>
  </si>
  <si>
    <t>FECHA DE ADQUISICION</t>
  </si>
  <si>
    <t>VIDA UTIL AÑOS</t>
  </si>
  <si>
    <t>diciembre del 2011</t>
  </si>
  <si>
    <t>VALOR ANUAL</t>
  </si>
  <si>
    <t>Equipos de computacion 1</t>
  </si>
  <si>
    <t>Equipos de computacion 2</t>
  </si>
  <si>
    <t>diciembre del 2012</t>
  </si>
  <si>
    <t>diciembre del 2010</t>
  </si>
  <si>
    <t>DEPRECICIÓN ACUMULADA</t>
  </si>
  <si>
    <t>FECHA DE DEPRECIACIÓN FINAL</t>
  </si>
  <si>
    <t>diciembre del 2016</t>
  </si>
  <si>
    <t>diciembre del 2031</t>
  </si>
  <si>
    <t>diciembre del 2017</t>
  </si>
  <si>
    <t>diciembre del 2020</t>
  </si>
  <si>
    <t>VALOR ANUAL 2017</t>
  </si>
  <si>
    <t>VALOR ANUAL 2020</t>
  </si>
  <si>
    <t>VALOR ANUAL 2031</t>
  </si>
  <si>
    <t>Pasivos Estimados</t>
  </si>
  <si>
    <t>Niveles de Compra</t>
  </si>
  <si>
    <t>valor de las ventas</t>
  </si>
  <si>
    <t>COMPRA DE INVENTARIO</t>
  </si>
  <si>
    <t>Impusto de Renta - CREE</t>
  </si>
  <si>
    <t>Impuestos por Pagar - IVA</t>
  </si>
  <si>
    <t>Impuestos por Pagar - Renta</t>
  </si>
  <si>
    <t>MOVIMIENTOS</t>
  </si>
  <si>
    <t>ASIENTOS DE CIERRE</t>
  </si>
  <si>
    <t>COD</t>
  </si>
  <si>
    <t>CUENTA</t>
  </si>
  <si>
    <t>DEBE</t>
  </si>
  <si>
    <t>HABER</t>
  </si>
  <si>
    <t xml:space="preserve">Inversiones </t>
  </si>
  <si>
    <t>Clientes</t>
  </si>
  <si>
    <t>Retención en la Fuente</t>
  </si>
  <si>
    <t>Retención de ICA</t>
  </si>
  <si>
    <t>Mcias No Fab. X Empresa</t>
  </si>
  <si>
    <t xml:space="preserve">Edificios </t>
  </si>
  <si>
    <t>Flota y Equip Transporte</t>
  </si>
  <si>
    <t>Obligaciones Financieras</t>
  </si>
  <si>
    <t>Cuentas Por Pagar</t>
  </si>
  <si>
    <t>Impuestos Por Pagar - IVA</t>
  </si>
  <si>
    <t>Imptos Por Pagar - RENTA</t>
  </si>
  <si>
    <t>Capital Social</t>
  </si>
  <si>
    <t>Reservas</t>
  </si>
  <si>
    <t>Utilidad del Ejercicio</t>
  </si>
  <si>
    <t>Utilidades Acumuladas</t>
  </si>
  <si>
    <t>Costo de Venta</t>
  </si>
  <si>
    <t>Gastos Adminsitrativos</t>
  </si>
  <si>
    <t>Gastos de Depreciacion</t>
  </si>
  <si>
    <t>Gastos No Operacionales</t>
  </si>
  <si>
    <t>Gastos Financieros</t>
  </si>
  <si>
    <t>Impuesto de Renta - CREE</t>
  </si>
  <si>
    <t>Resultado del Ejercicio</t>
  </si>
  <si>
    <t>T O T A L</t>
  </si>
  <si>
    <t>Recaudo Cartera</t>
  </si>
  <si>
    <t>Otros Ingresos - Financieros</t>
  </si>
  <si>
    <t>Total Capex y Opex</t>
  </si>
  <si>
    <t>Anticipo Impuestos</t>
  </si>
  <si>
    <t>PROYECCIÓN BALANCE GENERAL</t>
  </si>
  <si>
    <t>FLUJO DE CAJA</t>
  </si>
  <si>
    <t>ANALISIS FINANCIERO</t>
  </si>
  <si>
    <t>FLC</t>
  </si>
  <si>
    <t>Inv WC</t>
  </si>
  <si>
    <t>FLUJO DESCONTADO</t>
  </si>
  <si>
    <t>Costo de Capital</t>
  </si>
  <si>
    <t>Participacion O. Financieras</t>
  </si>
  <si>
    <t>Participacion Capital</t>
  </si>
  <si>
    <t>Costo O. Financieras</t>
  </si>
  <si>
    <t>Costo Patrimonio</t>
  </si>
  <si>
    <t>Costo Promedio Ponderado Capital WACC</t>
  </si>
  <si>
    <t>Factor de Descuento</t>
  </si>
  <si>
    <t>VPN del Inversionista</t>
  </si>
  <si>
    <t>Activo Total</t>
  </si>
  <si>
    <t>Pasivo Total</t>
  </si>
  <si>
    <t>METODO ESTATICO</t>
  </si>
  <si>
    <t>TABLERO DE CONTROL GERENCIAL</t>
  </si>
  <si>
    <t>El tablero de control es una herramienta del campo de la administración de empresas, aplicable a cualquier organización y nivel de la misma, cuyo objetivo y utilidad básica es diagnosticar adecuadamente una situación. Se lo define como el conjunto de indicadores cuyo seguimiento y evaluación periódica permitirá contar con un mayor conocimiento de la situación de su empresa.</t>
  </si>
  <si>
    <t>INDICADORES - METAS</t>
  </si>
  <si>
    <t>La pestaña se ingresa las metas proyectadas de cada uno de los indicadores de seguimiento de acuerdo a las espectativas de los directivos o accionistas.</t>
  </si>
  <si>
    <t xml:space="preserve">Para determinar las metas es necesario realizar la proyección de los estados financieros </t>
  </si>
  <si>
    <t>INGRESO DE INFORMACIÓN</t>
  </si>
  <si>
    <t>En la pestaña ingreso de información se debe ingresar los datos obtenidos en cada uno de los periodos del horizonte de planeación</t>
  </si>
  <si>
    <t>En el tablero de control permite visualizar el cumplimiento o no de las metas en los periodos establecidos y tomar acciones de ser necesario para lograr cumplir.</t>
  </si>
  <si>
    <t xml:space="preserve">TABLERO DE CONTROL - INDICADORES DE SEGUIMIENTO </t>
  </si>
  <si>
    <t>OBJETIVO</t>
  </si>
  <si>
    <t>META A 10 AÑOS</t>
  </si>
  <si>
    <t>Liquidez</t>
  </si>
  <si>
    <t>Mide la capacidad que tiene el prestador para enfrentar las obligaciones contraídas a corto plazo</t>
  </si>
  <si>
    <t>Endeudamiento</t>
  </si>
  <si>
    <t>Mide en qué grado y de qué forma participan los acreedores dentro del financiamiento del prestador</t>
  </si>
  <si>
    <t>Rentabilidad de los Activos</t>
  </si>
  <si>
    <t>Rendimiento del Patrimonio</t>
  </si>
  <si>
    <t>Márgen Bruto de Uitilidad</t>
  </si>
  <si>
    <t>Porcentaje de Utilidad logrado por la empresa después de haber cubierto los costos de ventas</t>
  </si>
  <si>
    <t>Márgen Operacional</t>
  </si>
  <si>
    <t>Porcentaje de Utilidad logrado por la empresa después de haber cubierto los costos de ventas y los gastos financieros</t>
  </si>
  <si>
    <t>Margen Neto</t>
  </si>
  <si>
    <t>Mide el rendimiento de los ingresos operacionales</t>
  </si>
  <si>
    <t>INFORMACIÓN</t>
  </si>
  <si>
    <t>INFORMACIÓN FINANCIERA</t>
  </si>
  <si>
    <t>Activo Corriente</t>
  </si>
  <si>
    <t>Cuentas por Cobrar de más de 180 días</t>
  </si>
  <si>
    <t>Pasivos pensionales por amortizar</t>
  </si>
  <si>
    <t>Pasivo Corriente</t>
  </si>
  <si>
    <t>Ingresos Operativos</t>
  </si>
  <si>
    <t>Meta</t>
  </si>
  <si>
    <t>Actual</t>
  </si>
  <si>
    <t>Inviable</t>
  </si>
  <si>
    <t>Alto</t>
  </si>
  <si>
    <t>Medio</t>
  </si>
  <si>
    <t>Bajo</t>
  </si>
  <si>
    <t>Rentabilidad de Activos</t>
  </si>
  <si>
    <t>Rendimiento del patrimonio</t>
  </si>
  <si>
    <t>Margen Bruto de Utilidad</t>
  </si>
  <si>
    <t>Margen Operacional</t>
  </si>
  <si>
    <t>INVERSIONES BALTAMAR</t>
  </si>
  <si>
    <t>META A 4 AÑOS</t>
  </si>
  <si>
    <t>META A 6 AÑOS</t>
  </si>
  <si>
    <t>META A 8 AÑOS</t>
  </si>
  <si>
    <t>META A 2 AÑO</t>
  </si>
  <si>
    <t>Mide las utilidades como porcentaje de los activos de la empresa</t>
  </si>
  <si>
    <t>Mide las utilidades como porcentaje del patrimonio de la empresa</t>
  </si>
  <si>
    <t>AÑO No. 2</t>
  </si>
  <si>
    <t>AÑO No. 4</t>
  </si>
  <si>
    <t>AÑO No. 6</t>
  </si>
  <si>
    <t>AÑO No. 8</t>
  </si>
  <si>
    <t>AÑO No. 10</t>
  </si>
  <si>
    <t>EVALUACIÓN DE METAS A 2 AÑOS</t>
  </si>
  <si>
    <t>EVALUACIÓN DE METAS A 4 AÑOS</t>
  </si>
  <si>
    <t>EVALUACIÓN DE METAS A 6 AÑOS</t>
  </si>
  <si>
    <t>EVALUACIÓN DE METAS A 8 AÑOS</t>
  </si>
  <si>
    <t>EVALUACIÓN DE METAS A 10 AÑOS</t>
  </si>
  <si>
    <t>Costos de Ventas</t>
  </si>
  <si>
    <t>Cuentas por pagar Proveedores</t>
  </si>
  <si>
    <t>Cuentas Por Pagar otros</t>
  </si>
  <si>
    <t>Tasa de Crecimiento de perpetuidad</t>
  </si>
  <si>
    <t xml:space="preserve">Tasa de Descuento </t>
  </si>
  <si>
    <r>
      <rPr>
        <b/>
        <sz val="11"/>
        <color indexed="8"/>
        <rFont val="Calibri"/>
        <family val="2"/>
      </rPr>
      <t xml:space="preserve">Rm </t>
    </r>
    <r>
      <rPr>
        <sz val="11"/>
        <color theme="1"/>
        <rFont val="Calibri"/>
        <family val="2"/>
        <scheme val="minor"/>
      </rPr>
      <t>Tasa del Mercado</t>
    </r>
  </si>
  <si>
    <r>
      <rPr>
        <b/>
        <sz val="11"/>
        <color indexed="8"/>
        <rFont val="Calibri"/>
        <family val="2"/>
      </rPr>
      <t>EMBI</t>
    </r>
    <r>
      <rPr>
        <sz val="11"/>
        <color theme="1"/>
        <rFont val="Calibri"/>
        <family val="2"/>
        <scheme val="minor"/>
      </rPr>
      <t xml:space="preserve"> Riesgo Pais</t>
    </r>
  </si>
  <si>
    <t>TAX</t>
  </si>
  <si>
    <r>
      <t xml:space="preserve">BL </t>
    </r>
    <r>
      <rPr>
        <sz val="11"/>
        <color theme="1"/>
        <rFont val="Calibri"/>
        <family val="2"/>
        <scheme val="minor"/>
      </rPr>
      <t>(Beta Apalancada)</t>
    </r>
  </si>
  <si>
    <t>Date updated:</t>
  </si>
  <si>
    <t>http://www.damodaran.com</t>
  </si>
  <si>
    <t>Number of firms</t>
  </si>
  <si>
    <t xml:space="preserve">Beta </t>
  </si>
  <si>
    <t>D/E Ratio</t>
  </si>
  <si>
    <t>Tax rate</t>
  </si>
  <si>
    <t>Unlevered beta</t>
  </si>
  <si>
    <t>Cash/Firm value</t>
  </si>
  <si>
    <t>Unlevered beta corrected for cash</t>
  </si>
  <si>
    <t>Advertising</t>
  </si>
  <si>
    <t>Aerospace/Defense</t>
  </si>
  <si>
    <t>Air Transport</t>
  </si>
  <si>
    <t>Apparel</t>
  </si>
  <si>
    <t>Auto &amp; Truck</t>
  </si>
  <si>
    <t>Auto Parts</t>
  </si>
  <si>
    <t>Banks (Regional)</t>
  </si>
  <si>
    <t>Beverage (Alcoholic)</t>
  </si>
  <si>
    <t>Broadcasting</t>
  </si>
  <si>
    <t>Brokerage &amp; Investment Banking</t>
  </si>
  <si>
    <t>Building Materials</t>
  </si>
  <si>
    <t>Business &amp; Consumer Services</t>
  </si>
  <si>
    <t>Cable TV</t>
  </si>
  <si>
    <t>Chemical (Basic)</t>
  </si>
  <si>
    <t>Chemical (Diversified)</t>
  </si>
  <si>
    <t>Chemical (Specialty)</t>
  </si>
  <si>
    <t>Coal &amp; Related Energy</t>
  </si>
  <si>
    <t>Computer Services</t>
  </si>
  <si>
    <t>Computers/Peripherals</t>
  </si>
  <si>
    <t>Diversified</t>
  </si>
  <si>
    <t>Electrical Equipment</t>
  </si>
  <si>
    <t>Electronics (Consumer &amp; Office)</t>
  </si>
  <si>
    <t>Entertainment</t>
  </si>
  <si>
    <t>Environmental &amp; Waste Services</t>
  </si>
  <si>
    <t>Farming/Agriculture</t>
  </si>
  <si>
    <t>Financial Svcs. (Non-bank &amp; Insurance)</t>
  </si>
  <si>
    <t>Food Processing</t>
  </si>
  <si>
    <t>Food Wholesalers</t>
  </si>
  <si>
    <t>Furn/Home Furnishings</t>
  </si>
  <si>
    <t>Healthcare Products</t>
  </si>
  <si>
    <t>Heathcare Information and Technology</t>
  </si>
  <si>
    <t>Homebuilding</t>
  </si>
  <si>
    <t>Hotel/Gaming</t>
  </si>
  <si>
    <t>Household Products</t>
  </si>
  <si>
    <t>Information Services</t>
  </si>
  <si>
    <t>Insurance (General)</t>
  </si>
  <si>
    <t>Insurance (Life)</t>
  </si>
  <si>
    <t>Insurance (Prop/Cas.)</t>
  </si>
  <si>
    <t>Machinery</t>
  </si>
  <si>
    <t>Metals &amp; Mining</t>
  </si>
  <si>
    <t>Office Equipment &amp; Services</t>
  </si>
  <si>
    <t>Oil/Gas (Integrated)</t>
  </si>
  <si>
    <t>Oil/Gas (Production and Exploration)</t>
  </si>
  <si>
    <t>Oil/Gas Distribution</t>
  </si>
  <si>
    <t>Oilfield Svcs/Equip.</t>
  </si>
  <si>
    <t>Packaging &amp; Container</t>
  </si>
  <si>
    <t>Paper/Forest Products</t>
  </si>
  <si>
    <t>Power</t>
  </si>
  <si>
    <t>Precious Metals</t>
  </si>
  <si>
    <t>Publshing &amp; Newspapers</t>
  </si>
  <si>
    <t>Real Estate (Development)</t>
  </si>
  <si>
    <t>Real Estate (Operations &amp; Services)</t>
  </si>
  <si>
    <t>Recreation</t>
  </si>
  <si>
    <t>Reinsurance</t>
  </si>
  <si>
    <t>Retail (Automotive)</t>
  </si>
  <si>
    <t>Retail (Building Supply)</t>
  </si>
  <si>
    <t>Retail (Distributors)</t>
  </si>
  <si>
    <t>Retail (General)</t>
  </si>
  <si>
    <t>Retail (Grocery and Food)</t>
  </si>
  <si>
    <t>Retail (Special Lines)</t>
  </si>
  <si>
    <t>Rubber&amp; Tires</t>
  </si>
  <si>
    <t>Semiconductor</t>
  </si>
  <si>
    <t>Semiconductor Equip</t>
  </si>
  <si>
    <t>Shipbuilding &amp; Marine</t>
  </si>
  <si>
    <t>Shoe</t>
  </si>
  <si>
    <t>Steel</t>
  </si>
  <si>
    <t>Telecom (Wireless)</t>
  </si>
  <si>
    <t>Telecom. Equipment</t>
  </si>
  <si>
    <t>Telecom. Services</t>
  </si>
  <si>
    <t>Tobacco</t>
  </si>
  <si>
    <t>Trucking</t>
  </si>
  <si>
    <t>Utility (General)</t>
  </si>
  <si>
    <t>Utility (Water)</t>
  </si>
  <si>
    <t>Total Market</t>
  </si>
  <si>
    <t>IPC</t>
  </si>
  <si>
    <t>Crecimiento</t>
  </si>
  <si>
    <t>VALOR TOTAL DE LA EMPRESA</t>
  </si>
  <si>
    <t>V PERPETUIDAD</t>
  </si>
  <si>
    <t>Valor Presente descontado</t>
  </si>
  <si>
    <t>Índice de precios al consumidor (IPC)</t>
  </si>
  <si>
    <t>1,2,1 Total nacional - Serie por año</t>
  </si>
  <si>
    <t>Índice y variación porcentual mensual, año corrido y anual</t>
  </si>
  <si>
    <t>Información disponible desde julio de 1954</t>
  </si>
  <si>
    <t>base: diciembre 2008 = 100</t>
  </si>
  <si>
    <t>Año Mes</t>
  </si>
  <si>
    <t>Índice</t>
  </si>
  <si>
    <t>Variación mensual (%)</t>
  </si>
  <si>
    <t>Variación año corrido (%)</t>
  </si>
  <si>
    <t>Variación anual (%)</t>
  </si>
  <si>
    <t>AÑO PROMEDIO (2014)</t>
  </si>
  <si>
    <t>Fuente: cifras provenientes del Departamento Administrativo Nacional de Estadística (DANE) (www,dane,gov,co),</t>
  </si>
  <si>
    <t>Hasta diciembre de 1978 el IPC corresponde al empalme realizado por el DANE, tomando el promedio ponderado del índice de precios al consumidor de ingresos medios (33%) e ingresos bajos (67%), A partir de 1979 el IPC presentado corresponde al índice de precios al consumidor total nacional ponderado, publicado por el DANE, el cual ha cambiado de base en tres oportunidades: diciembre de 1988, diciembre de 1998 y la base actual diciembre 2008 = 100, la cual incluye nuevo sistema de ponderaciones y nueva canasta de bienes y servicios,</t>
  </si>
  <si>
    <t>Para mayor información consulte la metodología del índice de precios al consumidor en http://www,dane,gov,co/files/investigaciones/fichas/IPC,pdf,</t>
  </si>
  <si>
    <t>Created by:</t>
  </si>
  <si>
    <t>Aswath Damodaran, adamodar@stern.nyu.edu</t>
  </si>
  <si>
    <t>What is this data?</t>
  </si>
  <si>
    <t>Beta, Unlevered beta and other risk measures</t>
  </si>
  <si>
    <t>Emerging Markets</t>
  </si>
  <si>
    <t>Home Page:</t>
  </si>
  <si>
    <t>Data website:</t>
  </si>
  <si>
    <t>http://www.stern.nyu.edu/~adamodar/New_Home_Page/data.html</t>
  </si>
  <si>
    <t>Companies in each industry:</t>
  </si>
  <si>
    <t>http://www.stern.nyu.edu/~adamodar/pc/datasets/indname.xls</t>
  </si>
  <si>
    <t>Variable definitions:</t>
  </si>
  <si>
    <t>http://www.stern.nyu.edu/~adamodar/New_Home_Page/datafile/variable.htm</t>
  </si>
  <si>
    <t>Industry</t>
  </si>
  <si>
    <t>HiLo Risk</t>
  </si>
  <si>
    <t>Standard deviation of equity</t>
  </si>
  <si>
    <t>Bank (Money Center)</t>
  </si>
  <si>
    <t>Beverage (Soft)</t>
  </si>
  <si>
    <t>Construction Supplies</t>
  </si>
  <si>
    <t>Drugs (Biotechnology)</t>
  </si>
  <si>
    <t>Drugs (Pharmaceutical)</t>
  </si>
  <si>
    <t>Education</t>
  </si>
  <si>
    <t>Electronics (General)</t>
  </si>
  <si>
    <t>Engineering/Construction</t>
  </si>
  <si>
    <t>Green &amp; Renewable Energy</t>
  </si>
  <si>
    <t>Healthcare Support Services</t>
  </si>
  <si>
    <t>Hospitals/Healthcare Facilities</t>
  </si>
  <si>
    <t>Investments &amp; Asset Management</t>
  </si>
  <si>
    <t>R.E.I.T.</t>
  </si>
  <si>
    <t>Real Estate (General/Diversified)</t>
  </si>
  <si>
    <t>Restaurant/Dining</t>
  </si>
  <si>
    <t>Retail (Online)</t>
  </si>
  <si>
    <t>Software (Entertainment)</t>
  </si>
  <si>
    <t>Software (Internet)</t>
  </si>
  <si>
    <t>Software (System &amp; Application)</t>
  </si>
  <si>
    <t>Transportation</t>
  </si>
  <si>
    <t>Transportation (Railroads)</t>
  </si>
  <si>
    <t>Unclassified</t>
  </si>
  <si>
    <t>Enterprise value multiples</t>
  </si>
  <si>
    <t>EV/EBITDAR&amp;D</t>
  </si>
  <si>
    <t>EV/EBITDA</t>
  </si>
  <si>
    <t>EV/EBIT</t>
  </si>
  <si>
    <t>EV/EBIT (1-t)</t>
  </si>
  <si>
    <t>NA</t>
  </si>
  <si>
    <t>Deuda</t>
  </si>
  <si>
    <t>EQUITY</t>
  </si>
  <si>
    <t>D/E</t>
  </si>
  <si>
    <r>
      <rPr>
        <b/>
        <sz val="11"/>
        <color theme="1"/>
        <rFont val="Calibri"/>
        <family val="2"/>
        <scheme val="minor"/>
      </rPr>
      <t>Rf</t>
    </r>
    <r>
      <rPr>
        <sz val="11"/>
        <color theme="1"/>
        <rFont val="Calibri"/>
        <family val="2"/>
        <scheme val="minor"/>
      </rPr>
      <t xml:space="preserve"> Tasa Libre Riesgo</t>
    </r>
  </si>
  <si>
    <t>METODO DE VALORACION POR MULTIPLOS</t>
  </si>
  <si>
    <t>VALOR EMPRESA/EBITDA</t>
  </si>
  <si>
    <t>EV/EBITDA DAMODARAM</t>
  </si>
  <si>
    <t>VALOR CONTABLE - AÑO 2013</t>
  </si>
  <si>
    <t>OTRAS OBLIGACIONES</t>
  </si>
  <si>
    <t>TOTAL PASIVOS</t>
  </si>
  <si>
    <t>ACTIVOS FIJOS</t>
  </si>
  <si>
    <t>CAPITAL</t>
  </si>
  <si>
    <t>UTILIDAD DEL EJERCICIO</t>
  </si>
  <si>
    <t>TOTAL ACTIVOS</t>
  </si>
  <si>
    <t>TOTAL PASIVO PATRIMONIO</t>
  </si>
  <si>
    <t>VALOR CONTABLE AJUSTADO - AÑO 2013</t>
  </si>
  <si>
    <t>Impuestos Gravamenes y Tasas</t>
  </si>
  <si>
    <t>Pasivos Estimados y Provisiones</t>
  </si>
  <si>
    <t>Equipo de Computación</t>
  </si>
  <si>
    <r>
      <rPr>
        <b/>
        <sz val="10"/>
        <rFont val="Arial"/>
        <family val="2"/>
      </rPr>
      <t>B Beta Desapalancada</t>
    </r>
    <r>
      <rPr>
        <sz val="10"/>
        <rFont val="Arial"/>
        <family val="2"/>
      </rPr>
      <t xml:space="preserve"> - Sector Calzado</t>
    </r>
  </si>
  <si>
    <t>Credito de Consumo Micropyme</t>
  </si>
  <si>
    <t>Ke (Dolares)</t>
  </si>
  <si>
    <t>Ke (Pesos)</t>
  </si>
  <si>
    <t>Utilidad No Operacional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</si>
  <si>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</si>
  <si>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</si>
  <si>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</si>
  <si>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</si>
  <si>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</si>
  <si>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</si>
  <si>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</si>
  <si>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</si>
  <si>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</si>
  <si>
    <t>AÑO 2023</t>
  </si>
  <si>
    <t>AÑO 13</t>
  </si>
  <si>
    <t>AÑO 14</t>
  </si>
  <si>
    <t>AÑO 15</t>
  </si>
  <si>
    <t>AÑO 16</t>
  </si>
  <si>
    <t>AÑO 17</t>
  </si>
  <si>
    <t>AÑO 18</t>
  </si>
  <si>
    <t>AÑO 19</t>
  </si>
  <si>
    <t>AÑO 20</t>
  </si>
  <si>
    <t>AÑO 21</t>
  </si>
  <si>
    <t>AÑO 22</t>
  </si>
  <si>
    <t>AÑO 23</t>
  </si>
  <si>
    <t>EBITDA Año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</si>
</sst>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 [$€-2]\ * #,##0.00_ ;_ [$€-2]\ * \-#,##0.00_ ;_ [$€-2]\ * &quot;-&quot;??_ "/>
    <numFmt numFmtId="167" formatCode="_-* #,##0\ _p_t_a_-;\-* #,##0\ _p_t_a_-;_-* &quot;-&quot;\ _p_t_a_-;_-@_-"/>
    <numFmt numFmtId="168" formatCode="_-* #,##0.00\ _p_t_a_-;\-* #,##0.00\ _p_t_a_-;_-* &quot;-&quot;??\ _p_t_a_-;_-@_-"/>
    <numFmt numFmtId="169" formatCode="_ * #,##0.00_ ;_ * \-#,##0.00_ ;_ * &quot;-&quot;??_ ;_ @_ "/>
    <numFmt numFmtId="170" formatCode="_(* #,##0_);_(* \(#,##0\);_(* &quot;-&quot;??_);_(@_)"/>
    <numFmt numFmtId="171" formatCode="&quot;$&quot;#,##0.00_);[Red]\(&quot;$&quot;#,##0.00\)"/>
    <numFmt numFmtId="172" formatCode="_(* #,##0.0_);_(* \(#,##0.0\);_(* &quot;-&quot;??_);_(@_)"/>
    <numFmt numFmtId="173" formatCode="0.0000%"/>
    <numFmt numFmtId="174" formatCode="_(* #,##0.0000_);_(* \(#,##0.0000\);_(* &quot;-&quot;??_);_(@_)"/>
    <numFmt numFmtId="175" formatCode="_-* #,##0.000000_-;\-* #,##0.000000_-;_-* &quot;-&quot;??_-;_-@_-"/>
    <numFmt numFmtId="176" formatCode="_(&quot;$&quot;\ * #,##0_);_(&quot;$&quot;\ * \(#,##0\);_(&quot;$&quot;\ * &quot;-&quot;??_);_(@_)"/>
    <numFmt numFmtId="177" formatCode="0.000"/>
    <numFmt numFmtId="178" formatCode="_(* #,##0.000_);_(* \(#,##0.000\);_(* &quot;-&quot;??_);_(@_)"/>
    <numFmt numFmtId="179" formatCode="0.0%"/>
    <numFmt numFmtId="180" formatCode="_ * #,##0_ ;_ * \-#,##0_ ;_ * &quot;-&quot;??_ ;_ @_ "/>
    <numFmt numFmtId="181" formatCode="0.000%"/>
    <numFmt numFmtId="182" formatCode="0.0000"/>
    <numFmt numFmtId="183" formatCode="#,##0.0"/>
  </numFmts>
  <fonts count="6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0"/>
      <color indexed="9"/>
      <name val="MS Sans Serif"/>
      <family val="2"/>
    </font>
    <font>
      <b/>
      <sz val="8"/>
      <color indexed="9"/>
      <name val="MS Sans Serif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3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1.5"/>
      <name val="Tahoma"/>
      <family val="2"/>
    </font>
    <font>
      <b/>
      <sz val="18"/>
      <name val="Tahoma"/>
      <family val="2"/>
    </font>
    <font>
      <b/>
      <sz val="13"/>
      <name val="Tahoma"/>
      <family val="2"/>
    </font>
    <font>
      <b/>
      <sz val="11.5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14"/>
      <name val="Calibri"/>
      <family val="2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Book Antiqua"/>
      <family val="1"/>
    </font>
    <font>
      <b/>
      <sz val="12"/>
      <color indexed="8"/>
      <name val="Book Antiqua"/>
      <family val="1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8"/>
      <color indexed="26"/>
      <name val="Calibri"/>
      <family val="2"/>
    </font>
    <font>
      <b/>
      <sz val="14"/>
      <color rgb="FFFFFFFF"/>
      <name val="Arial"/>
    </font>
    <font>
      <sz val="10"/>
      <name val="Arial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0"/>
      <name val="Verdana"/>
      <family val="2"/>
    </font>
    <font>
      <b/>
      <sz val="8"/>
      <color rgb="FF333399"/>
      <name val="Arial"/>
      <family val="2"/>
    </font>
    <font>
      <sz val="8"/>
      <color rgb="FF003366"/>
      <name val="Arial"/>
      <family val="2"/>
    </font>
    <font>
      <sz val="8"/>
      <color theme="1"/>
      <name val="Arial"/>
      <family val="2"/>
    </font>
    <font>
      <b/>
      <sz val="8"/>
      <color rgb="FF3C3C3C"/>
      <name val="Arial"/>
      <family val="2"/>
    </font>
    <font>
      <b/>
      <i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name val="Verdana"/>
      <family val="2"/>
    </font>
    <font>
      <b/>
      <sz val="10"/>
      <color rgb="FFFF0000"/>
      <name val="Verdana"/>
      <family val="2"/>
    </font>
    <font>
      <b/>
      <sz val="10"/>
      <name val="Verdana"/>
      <family val="2"/>
    </font>
    <font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9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DDEEFF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EAF1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EFD3D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indexed="64"/>
      </top>
      <bottom style="medium">
        <color theme="3"/>
      </bottom>
      <diagonal/>
    </border>
    <border>
      <left/>
      <right/>
      <top style="medium">
        <color indexed="64"/>
      </top>
      <bottom style="medium">
        <color theme="3"/>
      </bottom>
      <diagonal/>
    </border>
    <border>
      <left/>
      <right style="medium">
        <color theme="3"/>
      </right>
      <top style="medium">
        <color indexed="64"/>
      </top>
      <bottom style="medium">
        <color theme="3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A3BED8"/>
      </bottom>
      <diagonal/>
    </border>
    <border>
      <left/>
      <right/>
      <top style="thick">
        <color rgb="FFA3BED8"/>
      </top>
      <bottom style="thick">
        <color rgb="FFA3BED8"/>
      </bottom>
      <diagonal/>
    </border>
    <border>
      <left/>
      <right/>
      <top style="thick">
        <color rgb="FFA3BED8"/>
      </top>
      <bottom/>
      <diagonal/>
    </border>
    <border>
      <left/>
      <right/>
      <top/>
      <bottom style="medium">
        <color rgb="FFC9CBD3"/>
      </bottom>
      <diagonal/>
    </border>
    <border>
      <left style="medium">
        <color rgb="FFA5A9B6"/>
      </left>
      <right/>
      <top style="medium">
        <color rgb="FFA5A9B6"/>
      </top>
      <bottom/>
      <diagonal/>
    </border>
    <border>
      <left/>
      <right style="medium">
        <color rgb="FFA5A9B6"/>
      </right>
      <top style="medium">
        <color rgb="FFA5A9B6"/>
      </top>
      <bottom/>
      <diagonal/>
    </border>
    <border>
      <left style="medium">
        <color rgb="FFA5A9B6"/>
      </left>
      <right/>
      <top/>
      <bottom style="medium">
        <color rgb="FFA5A9B6"/>
      </bottom>
      <diagonal/>
    </border>
    <border>
      <left/>
      <right style="medium">
        <color rgb="FFA5A9B6"/>
      </right>
      <top/>
      <bottom style="medium">
        <color rgb="FFA5A9B6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4BACC6"/>
      </left>
      <right/>
      <top style="medium">
        <color rgb="FF4BACC6"/>
      </top>
      <bottom style="thick">
        <color rgb="FF4BACC6"/>
      </bottom>
      <diagonal/>
    </border>
    <border>
      <left/>
      <right/>
      <top style="medium">
        <color rgb="FF4BACC6"/>
      </top>
      <bottom style="thick">
        <color rgb="FF4BACC6"/>
      </bottom>
      <diagonal/>
    </border>
    <border>
      <left/>
      <right style="medium">
        <color rgb="FF4BACC6"/>
      </right>
      <top style="medium">
        <color rgb="FF4BACC6"/>
      </top>
      <bottom style="thick">
        <color rgb="FF4BACC6"/>
      </bottom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/>
      <right style="medium">
        <color rgb="FF4BACC6"/>
      </right>
      <top/>
      <bottom style="medium">
        <color rgb="FF4BACC6"/>
      </bottom>
      <diagonal/>
    </border>
    <border>
      <left style="medium">
        <color rgb="FFCF7B79"/>
      </left>
      <right/>
      <top style="medium">
        <color rgb="FFCF7B79"/>
      </top>
      <bottom style="medium">
        <color rgb="FFCF7B79"/>
      </bottom>
      <diagonal/>
    </border>
    <border>
      <left/>
      <right/>
      <top style="medium">
        <color rgb="FFCF7B79"/>
      </top>
      <bottom style="medium">
        <color rgb="FFCF7B79"/>
      </bottom>
      <diagonal/>
    </border>
    <border>
      <left/>
      <right style="medium">
        <color rgb="FFCF7B79"/>
      </right>
      <top style="medium">
        <color rgb="FFCF7B79"/>
      </top>
      <bottom style="medium">
        <color rgb="FFCF7B79"/>
      </bottom>
      <diagonal/>
    </border>
    <border>
      <left style="medium">
        <color rgb="FFCF7B79"/>
      </left>
      <right/>
      <top/>
      <bottom style="medium">
        <color rgb="FFCF7B79"/>
      </bottom>
      <diagonal/>
    </border>
    <border>
      <left/>
      <right/>
      <top/>
      <bottom style="medium">
        <color rgb="FFCF7B79"/>
      </bottom>
      <diagonal/>
    </border>
    <border>
      <left/>
      <right style="medium">
        <color rgb="FFCF7B79"/>
      </right>
      <top/>
      <bottom style="medium">
        <color rgb="FFCF7B79"/>
      </bottom>
      <diagonal/>
    </border>
  </borders>
  <cellStyleXfs count="33">
    <xf numFmtId="0" fontId="0" fillId="0" borderId="0"/>
    <xf numFmtId="166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5" fillId="0" borderId="0"/>
  </cellStyleXfs>
  <cellXfs count="6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Fill="1"/>
    <xf numFmtId="0" fontId="9" fillId="3" borderId="2" xfId="0" applyFont="1" applyFill="1" applyBorder="1" applyAlignment="1">
      <alignment horizontal="center" vertical="center"/>
    </xf>
    <xf numFmtId="0" fontId="12" fillId="5" borderId="0" xfId="0" applyFont="1" applyFill="1" applyBorder="1"/>
    <xf numFmtId="0" fontId="2" fillId="5" borderId="0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center"/>
    </xf>
    <xf numFmtId="0" fontId="12" fillId="5" borderId="0" xfId="0" applyFont="1" applyFill="1" applyBorder="1" applyAlignment="1"/>
    <xf numFmtId="3" fontId="12" fillId="5" borderId="0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wrapText="1"/>
    </xf>
    <xf numFmtId="0" fontId="9" fillId="3" borderId="8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5" borderId="0" xfId="0" applyFont="1" applyFill="1" applyAlignment="1">
      <alignment horizontal="left" vertical="center"/>
    </xf>
    <xf numFmtId="0" fontId="13" fillId="0" borderId="0" xfId="0" applyFont="1"/>
    <xf numFmtId="0" fontId="2" fillId="6" borderId="20" xfId="20" applyFont="1" applyFill="1" applyBorder="1" applyAlignment="1">
      <alignment horizontal="left" vertical="center"/>
    </xf>
    <xf numFmtId="0" fontId="2" fillId="0" borderId="21" xfId="20" applyFont="1" applyBorder="1" applyAlignment="1">
      <alignment horizontal="left" vertical="center"/>
    </xf>
    <xf numFmtId="0" fontId="1" fillId="0" borderId="21" xfId="20" applyBorder="1" applyAlignment="1">
      <alignment horizontal="left" vertical="center"/>
    </xf>
    <xf numFmtId="43" fontId="0" fillId="0" borderId="0" xfId="0" applyNumberFormat="1"/>
    <xf numFmtId="0" fontId="13" fillId="6" borderId="17" xfId="0" applyFont="1" applyFill="1" applyBorder="1"/>
    <xf numFmtId="0" fontId="0" fillId="6" borderId="18" xfId="0" applyFill="1" applyBorder="1"/>
    <xf numFmtId="0" fontId="1" fillId="0" borderId="0" xfId="16"/>
    <xf numFmtId="43" fontId="11" fillId="0" borderId="0" xfId="7" applyFont="1" applyFill="1" applyBorder="1" applyAlignment="1"/>
    <xf numFmtId="0" fontId="1" fillId="0" borderId="0" xfId="16" applyFill="1" applyBorder="1" applyAlignment="1">
      <alignment horizontal="left"/>
    </xf>
    <xf numFmtId="171" fontId="11" fillId="0" borderId="0" xfId="7" applyNumberFormat="1" applyFont="1" applyFill="1" applyBorder="1" applyAlignment="1"/>
    <xf numFmtId="0" fontId="2" fillId="6" borderId="2" xfId="16" applyFont="1" applyFill="1" applyBorder="1" applyAlignment="1">
      <alignment horizontal="left"/>
    </xf>
    <xf numFmtId="43" fontId="11" fillId="6" borderId="2" xfId="7" applyFont="1" applyFill="1" applyBorder="1" applyAlignment="1"/>
    <xf numFmtId="0" fontId="1" fillId="0" borderId="0" xfId="16" applyFont="1" applyFill="1" applyBorder="1" applyAlignment="1">
      <alignment horizontal="left"/>
    </xf>
    <xf numFmtId="43" fontId="11" fillId="0" borderId="0" xfId="7" applyFont="1"/>
    <xf numFmtId="0" fontId="2" fillId="6" borderId="2" xfId="16" applyFont="1" applyFill="1" applyBorder="1"/>
    <xf numFmtId="172" fontId="2" fillId="6" borderId="2" xfId="7" applyNumberFormat="1" applyFont="1" applyFill="1" applyBorder="1"/>
    <xf numFmtId="43" fontId="14" fillId="0" borderId="16" xfId="3" applyFont="1" applyBorder="1"/>
    <xf numFmtId="43" fontId="13" fillId="6" borderId="2" xfId="7" applyFont="1" applyFill="1" applyBorder="1" applyAlignment="1"/>
    <xf numFmtId="0" fontId="2" fillId="0" borderId="0" xfId="16" applyFont="1"/>
    <xf numFmtId="43" fontId="11" fillId="0" borderId="2" xfId="7" applyFont="1" applyFill="1" applyBorder="1" applyAlignment="1"/>
    <xf numFmtId="0" fontId="2" fillId="0" borderId="2" xfId="16" applyFont="1" applyFill="1" applyBorder="1" applyAlignment="1">
      <alignment horizontal="left"/>
    </xf>
    <xf numFmtId="0" fontId="1" fillId="0" borderId="2" xfId="16" applyFill="1" applyBorder="1" applyAlignment="1">
      <alignment horizontal="left"/>
    </xf>
    <xf numFmtId="43" fontId="1" fillId="0" borderId="0" xfId="16" applyNumberFormat="1"/>
    <xf numFmtId="9" fontId="11" fillId="0" borderId="0" xfId="22" applyNumberFormat="1" applyFont="1"/>
    <xf numFmtId="43" fontId="11" fillId="0" borderId="0" xfId="3" applyFont="1"/>
    <xf numFmtId="0" fontId="1" fillId="5" borderId="0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left" vertical="center" wrapText="1"/>
    </xf>
    <xf numFmtId="173" fontId="1" fillId="0" borderId="0" xfId="22" applyNumberFormat="1" applyFont="1"/>
    <xf numFmtId="0" fontId="0" fillId="0" borderId="2" xfId="0" applyBorder="1" applyAlignment="1">
      <alignment wrapText="1"/>
    </xf>
    <xf numFmtId="0" fontId="1" fillId="0" borderId="2" xfId="20" applyBorder="1"/>
    <xf numFmtId="0" fontId="2" fillId="0" borderId="2" xfId="20" applyFont="1" applyBorder="1"/>
    <xf numFmtId="0" fontId="0" fillId="0" borderId="2" xfId="0" applyBorder="1" applyAlignment="1">
      <alignment vertical="center" wrapText="1"/>
    </xf>
    <xf numFmtId="43" fontId="1" fillId="5" borderId="2" xfId="3" applyFont="1" applyFill="1" applyBorder="1" applyAlignment="1">
      <alignment vertical="center"/>
    </xf>
    <xf numFmtId="174" fontId="0" fillId="0" borderId="0" xfId="0" applyNumberFormat="1"/>
    <xf numFmtId="0" fontId="13" fillId="0" borderId="2" xfId="0" applyFont="1" applyBorder="1" applyAlignment="1">
      <alignment wrapText="1"/>
    </xf>
    <xf numFmtId="165" fontId="0" fillId="0" borderId="0" xfId="0" applyNumberFormat="1"/>
    <xf numFmtId="175" fontId="0" fillId="0" borderId="0" xfId="0" applyNumberFormat="1"/>
    <xf numFmtId="0" fontId="13" fillId="0" borderId="0" xfId="0" applyFont="1" applyAlignment="1">
      <alignment horizontal="left" wrapText="1"/>
    </xf>
    <xf numFmtId="0" fontId="0" fillId="0" borderId="33" xfId="0" applyBorder="1"/>
    <xf numFmtId="0" fontId="16" fillId="0" borderId="34" xfId="0" applyFont="1" applyBorder="1" applyAlignment="1">
      <alignment horizontal="center" vertical="center"/>
    </xf>
    <xf numFmtId="43" fontId="11" fillId="0" borderId="15" xfId="3" applyFont="1" applyBorder="1"/>
    <xf numFmtId="43" fontId="11" fillId="0" borderId="2" xfId="3" applyFont="1" applyBorder="1"/>
    <xf numFmtId="43" fontId="11" fillId="5" borderId="2" xfId="3" applyFont="1" applyFill="1" applyBorder="1" applyAlignment="1">
      <alignment vertical="center" wrapText="1"/>
    </xf>
    <xf numFmtId="43" fontId="2" fillId="5" borderId="2" xfId="3" applyFont="1" applyFill="1" applyBorder="1" applyAlignment="1">
      <alignment vertical="center"/>
    </xf>
    <xf numFmtId="0" fontId="1" fillId="5" borderId="2" xfId="20" applyFill="1" applyBorder="1" applyAlignment="1">
      <alignment vertical="center"/>
    </xf>
    <xf numFmtId="43" fontId="11" fillId="5" borderId="2" xfId="3" applyNumberFormat="1" applyFont="1" applyFill="1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1" fillId="0" borderId="2" xfId="20" applyBorder="1" applyAlignment="1">
      <alignment vertical="center"/>
    </xf>
    <xf numFmtId="43" fontId="11" fillId="0" borderId="2" xfId="3" applyFont="1" applyBorder="1" applyAlignment="1">
      <alignment vertical="center" wrapText="1"/>
    </xf>
    <xf numFmtId="0" fontId="2" fillId="0" borderId="2" xfId="20" applyFont="1" applyBorder="1" applyAlignment="1">
      <alignment vertical="center"/>
    </xf>
    <xf numFmtId="9" fontId="11" fillId="0" borderId="0" xfId="22" applyFont="1"/>
    <xf numFmtId="0" fontId="13" fillId="0" borderId="0" xfId="0" applyFont="1" applyAlignment="1">
      <alignment horizontal="left" vertical="center" wrapText="1"/>
    </xf>
    <xf numFmtId="0" fontId="13" fillId="6" borderId="18" xfId="0" applyFont="1" applyFill="1" applyBorder="1"/>
    <xf numFmtId="0" fontId="0" fillId="6" borderId="18" xfId="0" applyFont="1" applyFill="1" applyBorder="1"/>
    <xf numFmtId="10" fontId="11" fillId="0" borderId="0" xfId="22" applyNumberFormat="1" applyFont="1"/>
    <xf numFmtId="44" fontId="11" fillId="0" borderId="0" xfId="15" applyFont="1"/>
    <xf numFmtId="44" fontId="0" fillId="0" borderId="0" xfId="0" applyNumberFormat="1"/>
    <xf numFmtId="164" fontId="0" fillId="0" borderId="0" xfId="0" applyNumberFormat="1"/>
    <xf numFmtId="176" fontId="11" fillId="0" borderId="0" xfId="15" applyNumberFormat="1" applyFont="1"/>
    <xf numFmtId="0" fontId="1" fillId="5" borderId="0" xfId="2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/>
    <xf numFmtId="43" fontId="11" fillId="0" borderId="0" xfId="3" applyFont="1" applyFill="1" applyBorder="1"/>
    <xf numFmtId="0" fontId="16" fillId="0" borderId="35" xfId="0" applyFont="1" applyBorder="1" applyAlignment="1">
      <alignment horizontal="center" vertical="center"/>
    </xf>
    <xf numFmtId="0" fontId="0" fillId="0" borderId="25" xfId="0" applyBorder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8" borderId="2" xfId="20" applyFont="1" applyFill="1" applyBorder="1" applyAlignment="1">
      <alignment horizontal="center" vertical="center" wrapText="1"/>
    </xf>
    <xf numFmtId="0" fontId="2" fillId="8" borderId="2" xfId="2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2" fontId="1" fillId="0" borderId="0" xfId="16" applyNumberFormat="1"/>
    <xf numFmtId="0" fontId="2" fillId="5" borderId="0" xfId="20" applyFont="1" applyFill="1" applyBorder="1" applyAlignment="1">
      <alignment vertical="center" wrapText="1"/>
    </xf>
    <xf numFmtId="0" fontId="2" fillId="5" borderId="0" xfId="20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8" borderId="26" xfId="20" applyFont="1" applyFill="1" applyBorder="1" applyAlignment="1">
      <alignment horizontal="center" vertical="center" wrapText="1"/>
    </xf>
    <xf numFmtId="0" fontId="2" fillId="8" borderId="41" xfId="20" applyFont="1" applyFill="1" applyBorder="1" applyAlignment="1">
      <alignment horizontal="center" vertical="center" wrapText="1"/>
    </xf>
    <xf numFmtId="0" fontId="2" fillId="8" borderId="27" xfId="20" applyFont="1" applyFill="1" applyBorder="1" applyAlignment="1">
      <alignment horizontal="center" vertical="center"/>
    </xf>
    <xf numFmtId="0" fontId="2" fillId="8" borderId="28" xfId="2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43" fontId="2" fillId="5" borderId="4" xfId="3" applyFont="1" applyFill="1" applyBorder="1" applyAlignment="1">
      <alignment vertical="center"/>
    </xf>
    <xf numFmtId="43" fontId="0" fillId="0" borderId="2" xfId="0" applyNumberFormat="1" applyBorder="1"/>
    <xf numFmtId="0" fontId="0" fillId="0" borderId="2" xfId="0" applyBorder="1"/>
    <xf numFmtId="0" fontId="0" fillId="5" borderId="0" xfId="0" applyFill="1" applyBorder="1" applyAlignment="1">
      <alignment horizontal="left" vertical="center"/>
    </xf>
    <xf numFmtId="0" fontId="0" fillId="5" borderId="0" xfId="0" applyFill="1" applyBorder="1"/>
    <xf numFmtId="0" fontId="2" fillId="8" borderId="19" xfId="20" applyFont="1" applyFill="1" applyBorder="1" applyAlignment="1">
      <alignment horizontal="center" vertical="center"/>
    </xf>
    <xf numFmtId="0" fontId="2" fillId="8" borderId="13" xfId="20" applyFont="1" applyFill="1" applyBorder="1" applyAlignment="1">
      <alignment horizontal="center" vertical="center" wrapText="1"/>
    </xf>
    <xf numFmtId="0" fontId="2" fillId="8" borderId="8" xfId="20" applyFont="1" applyFill="1" applyBorder="1" applyAlignment="1">
      <alignment horizontal="center" vertical="center" wrapText="1"/>
    </xf>
    <xf numFmtId="0" fontId="2" fillId="8" borderId="8" xfId="20" applyFont="1" applyFill="1" applyBorder="1" applyAlignment="1">
      <alignment horizontal="center" vertical="center"/>
    </xf>
    <xf numFmtId="0" fontId="2" fillId="8" borderId="14" xfId="2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18" fillId="6" borderId="18" xfId="2" applyFont="1" applyFill="1" applyBorder="1" applyAlignment="1" applyProtection="1"/>
    <xf numFmtId="43" fontId="11" fillId="5" borderId="0" xfId="7" applyFont="1" applyFill="1" applyBorder="1" applyAlignment="1"/>
    <xf numFmtId="0" fontId="19" fillId="0" borderId="22" xfId="16" applyFont="1" applyFill="1" applyBorder="1" applyAlignment="1">
      <alignment horizontal="left" vertical="center"/>
    </xf>
    <xf numFmtId="0" fontId="2" fillId="9" borderId="42" xfId="20" applyFont="1" applyFill="1" applyBorder="1" applyAlignment="1">
      <alignment horizontal="left" vertical="center"/>
    </xf>
    <xf numFmtId="0" fontId="2" fillId="9" borderId="43" xfId="20" applyFont="1" applyFill="1" applyBorder="1" applyAlignment="1">
      <alignment vertical="center"/>
    </xf>
    <xf numFmtId="43" fontId="2" fillId="9" borderId="4" xfId="3" applyFont="1" applyFill="1" applyBorder="1" applyAlignment="1">
      <alignment vertical="center"/>
    </xf>
    <xf numFmtId="0" fontId="1" fillId="9" borderId="21" xfId="20" applyFill="1" applyBorder="1" applyAlignment="1">
      <alignment horizontal="left" vertical="center"/>
    </xf>
    <xf numFmtId="0" fontId="1" fillId="9" borderId="19" xfId="20" applyFill="1" applyBorder="1" applyAlignment="1">
      <alignment vertical="center"/>
    </xf>
    <xf numFmtId="43" fontId="1" fillId="9" borderId="2" xfId="3" applyFont="1" applyFill="1" applyBorder="1" applyAlignment="1">
      <alignment vertical="center"/>
    </xf>
    <xf numFmtId="0" fontId="0" fillId="9" borderId="2" xfId="0" applyFill="1" applyBorder="1" applyAlignment="1">
      <alignment vertical="center" wrapText="1"/>
    </xf>
    <xf numFmtId="43" fontId="11" fillId="9" borderId="2" xfId="3" applyFont="1" applyFill="1" applyBorder="1" applyAlignment="1">
      <alignment vertical="center" wrapText="1"/>
    </xf>
    <xf numFmtId="0" fontId="0" fillId="9" borderId="2" xfId="0" applyFill="1" applyBorder="1" applyAlignment="1">
      <alignment horizontal="left" vertical="center" wrapText="1"/>
    </xf>
    <xf numFmtId="0" fontId="1" fillId="9" borderId="2" xfId="20" applyFill="1" applyBorder="1" applyAlignment="1">
      <alignment horizontal="left" vertical="center"/>
    </xf>
    <xf numFmtId="0" fontId="1" fillId="9" borderId="2" xfId="20" applyFill="1" applyBorder="1" applyAlignment="1">
      <alignment vertical="center"/>
    </xf>
    <xf numFmtId="43" fontId="11" fillId="9" borderId="2" xfId="3" applyNumberFormat="1" applyFont="1" applyFill="1" applyBorder="1" applyAlignment="1">
      <alignment vertical="center" wrapText="1"/>
    </xf>
    <xf numFmtId="0" fontId="1" fillId="9" borderId="2" xfId="20" applyFont="1" applyFill="1" applyBorder="1" applyAlignment="1">
      <alignment horizontal="left" vertical="center"/>
    </xf>
    <xf numFmtId="0" fontId="1" fillId="9" borderId="2" xfId="20" applyFont="1" applyFill="1" applyBorder="1" applyAlignment="1">
      <alignment vertical="center"/>
    </xf>
    <xf numFmtId="43" fontId="1" fillId="9" borderId="2" xfId="3" applyFont="1" applyFill="1" applyBorder="1" applyAlignment="1">
      <alignment horizontal="right" vertical="center"/>
    </xf>
    <xf numFmtId="0" fontId="2" fillId="9" borderId="21" xfId="20" applyFont="1" applyFill="1" applyBorder="1" applyAlignment="1">
      <alignment horizontal="left" vertical="center"/>
    </xf>
    <xf numFmtId="0" fontId="2" fillId="9" borderId="19" xfId="20" applyFont="1" applyFill="1" applyBorder="1" applyAlignment="1">
      <alignment vertical="center"/>
    </xf>
    <xf numFmtId="43" fontId="2" fillId="9" borderId="2" xfId="3" applyFont="1" applyFill="1" applyBorder="1" applyAlignment="1">
      <alignment vertical="center"/>
    </xf>
    <xf numFmtId="0" fontId="2" fillId="9" borderId="2" xfId="20" applyFont="1" applyFill="1" applyBorder="1" applyAlignment="1">
      <alignment horizontal="left" vertical="center"/>
    </xf>
    <xf numFmtId="0" fontId="2" fillId="9" borderId="2" xfId="2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9" fontId="0" fillId="0" borderId="0" xfId="22" applyFont="1"/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wrapText="1"/>
    </xf>
    <xf numFmtId="0" fontId="2" fillId="6" borderId="5" xfId="20" applyFont="1" applyFill="1" applyBorder="1"/>
    <xf numFmtId="0" fontId="0" fillId="0" borderId="21" xfId="0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45" xfId="0" applyBorder="1" applyAlignment="1">
      <alignment vertical="center" wrapText="1"/>
    </xf>
    <xf numFmtId="0" fontId="0" fillId="0" borderId="45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32" xfId="20" applyBorder="1" applyAlignment="1">
      <alignment horizontal="left" vertical="center"/>
    </xf>
    <xf numFmtId="0" fontId="1" fillId="0" borderId="11" xfId="20" applyBorder="1"/>
    <xf numFmtId="0" fontId="0" fillId="0" borderId="32" xfId="0" applyBorder="1" applyAlignment="1">
      <alignment horizontal="left" wrapText="1"/>
    </xf>
    <xf numFmtId="0" fontId="0" fillId="0" borderId="4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3" fillId="0" borderId="21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43" fontId="2" fillId="6" borderId="5" xfId="3" applyFont="1" applyFill="1" applyBorder="1" applyAlignment="1">
      <alignment horizontal="center" vertical="center"/>
    </xf>
    <xf numFmtId="43" fontId="2" fillId="6" borderId="9" xfId="3" applyFont="1" applyFill="1" applyBorder="1" applyAlignment="1">
      <alignment horizontal="center" vertical="center"/>
    </xf>
    <xf numFmtId="43" fontId="2" fillId="5" borderId="2" xfId="3" applyFont="1" applyFill="1" applyBorder="1" applyAlignment="1">
      <alignment horizontal="center" vertical="center"/>
    </xf>
    <xf numFmtId="43" fontId="2" fillId="5" borderId="10" xfId="3" applyFont="1" applyFill="1" applyBorder="1" applyAlignment="1">
      <alignment horizontal="center" vertical="center"/>
    </xf>
    <xf numFmtId="43" fontId="1" fillId="5" borderId="2" xfId="3" applyFont="1" applyFill="1" applyBorder="1" applyAlignment="1">
      <alignment horizontal="center" vertical="center"/>
    </xf>
    <xf numFmtId="43" fontId="1" fillId="5" borderId="10" xfId="3" applyFont="1" applyFill="1" applyBorder="1" applyAlignment="1">
      <alignment horizontal="center" vertical="center"/>
    </xf>
    <xf numFmtId="43" fontId="11" fillId="0" borderId="10" xfId="3" applyFont="1" applyBorder="1" applyAlignment="1">
      <alignment horizontal="center" vertical="center" wrapText="1"/>
    </xf>
    <xf numFmtId="43" fontId="1" fillId="5" borderId="11" xfId="3" applyFont="1" applyFill="1" applyBorder="1" applyAlignment="1">
      <alignment horizontal="center" vertical="center"/>
    </xf>
    <xf numFmtId="43" fontId="11" fillId="0" borderId="12" xfId="3" applyFont="1" applyBorder="1" applyAlignment="1">
      <alignment horizontal="center" vertical="center" wrapText="1"/>
    </xf>
    <xf numFmtId="43" fontId="1" fillId="5" borderId="45" xfId="3" applyFont="1" applyFill="1" applyBorder="1" applyAlignment="1">
      <alignment horizontal="center" vertical="center"/>
    </xf>
    <xf numFmtId="43" fontId="11" fillId="0" borderId="45" xfId="3" applyFont="1" applyBorder="1" applyAlignment="1">
      <alignment horizontal="center" vertical="center" wrapText="1"/>
    </xf>
    <xf numFmtId="43" fontId="13" fillId="0" borderId="10" xfId="3" applyFont="1" applyBorder="1" applyAlignment="1">
      <alignment horizontal="center" vertical="center" wrapText="1"/>
    </xf>
    <xf numFmtId="43" fontId="1" fillId="5" borderId="4" xfId="3" applyFont="1" applyFill="1" applyBorder="1" applyAlignment="1">
      <alignment horizontal="center" vertical="center"/>
    </xf>
    <xf numFmtId="43" fontId="11" fillId="0" borderId="4" xfId="3" applyFont="1" applyBorder="1" applyAlignment="1">
      <alignment horizontal="center" vertical="center" wrapText="1"/>
    </xf>
    <xf numFmtId="43" fontId="1" fillId="5" borderId="3" xfId="3" applyFont="1" applyFill="1" applyBorder="1" applyAlignment="1">
      <alignment horizontal="center" vertical="center"/>
    </xf>
    <xf numFmtId="43" fontId="11" fillId="0" borderId="3" xfId="3" applyFont="1" applyBorder="1" applyAlignment="1">
      <alignment horizontal="center" vertical="center" wrapText="1"/>
    </xf>
    <xf numFmtId="43" fontId="1" fillId="5" borderId="12" xfId="3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1" fillId="6" borderId="20" xfId="20" applyFont="1" applyFill="1" applyBorder="1" applyAlignment="1">
      <alignment horizontal="left" vertical="center"/>
    </xf>
    <xf numFmtId="0" fontId="21" fillId="0" borderId="21" xfId="20" applyFont="1" applyBorder="1" applyAlignment="1">
      <alignment horizontal="left" vertical="center"/>
    </xf>
    <xf numFmtId="0" fontId="22" fillId="0" borderId="21" xfId="20" applyFont="1" applyBorder="1" applyAlignment="1">
      <alignment horizontal="left" vertical="center"/>
    </xf>
    <xf numFmtId="43" fontId="11" fillId="5" borderId="2" xfId="3" applyFont="1" applyFill="1" applyBorder="1" applyAlignment="1">
      <alignment horizontal="center" vertical="center" wrapText="1"/>
    </xf>
    <xf numFmtId="43" fontId="11" fillId="5" borderId="2" xfId="3" applyNumberFormat="1" applyFont="1" applyFill="1" applyBorder="1" applyAlignment="1">
      <alignment horizontal="center" vertical="center" wrapText="1"/>
    </xf>
    <xf numFmtId="43" fontId="11" fillId="0" borderId="2" xfId="3" applyFont="1" applyBorder="1" applyAlignment="1">
      <alignment horizontal="center" vertical="center" wrapText="1"/>
    </xf>
    <xf numFmtId="43" fontId="2" fillId="6" borderId="15" xfId="3" applyFont="1" applyFill="1" applyBorder="1" applyAlignment="1">
      <alignment horizontal="center" vertical="center"/>
    </xf>
    <xf numFmtId="43" fontId="2" fillId="5" borderId="15" xfId="3" applyFont="1" applyFill="1" applyBorder="1" applyAlignment="1">
      <alignment horizontal="center" vertical="center"/>
    </xf>
    <xf numFmtId="43" fontId="1" fillId="5" borderId="15" xfId="3" applyFont="1" applyFill="1" applyBorder="1" applyAlignment="1">
      <alignment horizontal="center" vertical="center"/>
    </xf>
    <xf numFmtId="0" fontId="2" fillId="6" borderId="5" xfId="20" applyFont="1" applyFill="1" applyBorder="1" applyAlignment="1">
      <alignment vertical="center"/>
    </xf>
    <xf numFmtId="0" fontId="22" fillId="0" borderId="32" xfId="20" applyFont="1" applyBorder="1" applyAlignment="1">
      <alignment horizontal="left" vertical="center"/>
    </xf>
    <xf numFmtId="0" fontId="1" fillId="0" borderId="11" xfId="20" applyBorder="1" applyAlignment="1">
      <alignment vertical="center"/>
    </xf>
    <xf numFmtId="43" fontId="11" fillId="5" borderId="15" xfId="3" applyFont="1" applyFill="1" applyBorder="1" applyAlignment="1">
      <alignment horizontal="center" vertical="center" wrapText="1"/>
    </xf>
    <xf numFmtId="43" fontId="11" fillId="5" borderId="15" xfId="3" applyNumberFormat="1" applyFont="1" applyFill="1" applyBorder="1" applyAlignment="1">
      <alignment horizontal="center" vertical="center" wrapText="1"/>
    </xf>
    <xf numFmtId="43" fontId="11" fillId="0" borderId="15" xfId="3" applyFont="1" applyBorder="1" applyAlignment="1">
      <alignment horizontal="center" vertical="center" wrapText="1"/>
    </xf>
    <xf numFmtId="0" fontId="22" fillId="0" borderId="45" xfId="20" applyFont="1" applyBorder="1" applyAlignment="1">
      <alignment horizontal="left" vertical="center"/>
    </xf>
    <xf numFmtId="0" fontId="1" fillId="0" borderId="45" xfId="20" applyBorder="1" applyAlignment="1">
      <alignment vertical="center"/>
    </xf>
    <xf numFmtId="0" fontId="20" fillId="0" borderId="4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43" fontId="11" fillId="5" borderId="10" xfId="3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 wrapText="1"/>
    </xf>
    <xf numFmtId="0" fontId="22" fillId="5" borderId="21" xfId="20" applyFont="1" applyFill="1" applyBorder="1" applyAlignment="1">
      <alignment horizontal="left" vertical="center"/>
    </xf>
    <xf numFmtId="43" fontId="11" fillId="5" borderId="10" xfId="3" applyNumberFormat="1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vertical="center" wrapText="1"/>
    </xf>
    <xf numFmtId="0" fontId="20" fillId="5" borderId="21" xfId="0" applyFont="1" applyFill="1" applyBorder="1" applyAlignment="1">
      <alignment horizontal="left" vertical="center" wrapText="1"/>
    </xf>
    <xf numFmtId="0" fontId="20" fillId="0" borderId="3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3" fontId="11" fillId="5" borderId="11" xfId="3" applyFont="1" applyFill="1" applyBorder="1" applyAlignment="1">
      <alignment horizontal="center" vertical="center" wrapText="1"/>
    </xf>
    <xf numFmtId="43" fontId="11" fillId="5" borderId="12" xfId="3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vertical="center" wrapText="1"/>
    </xf>
    <xf numFmtId="43" fontId="11" fillId="0" borderId="11" xfId="3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0" fontId="13" fillId="10" borderId="3" xfId="0" applyFont="1" applyFill="1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2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6" xfId="0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0" borderId="3" xfId="0" applyFont="1" applyFill="1" applyBorder="1" applyAlignment="1">
      <alignment vertical="center" wrapText="1"/>
    </xf>
    <xf numFmtId="0" fontId="23" fillId="0" borderId="11" xfId="0" applyFont="1" applyBorder="1"/>
    <xf numFmtId="0" fontId="23" fillId="0" borderId="11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23" fillId="0" borderId="5" xfId="0" applyFont="1" applyBorder="1" applyAlignment="1">
      <alignment vertical="center"/>
    </xf>
    <xf numFmtId="170" fontId="20" fillId="0" borderId="5" xfId="3" applyNumberFormat="1" applyFont="1" applyBorder="1" applyAlignment="1">
      <alignment horizontal="center" vertical="center"/>
    </xf>
    <xf numFmtId="170" fontId="20" fillId="0" borderId="9" xfId="3" applyNumberFormat="1" applyFont="1" applyBorder="1" applyAlignment="1">
      <alignment horizontal="center" vertical="center"/>
    </xf>
    <xf numFmtId="177" fontId="20" fillId="0" borderId="2" xfId="0" applyNumberFormat="1" applyFont="1" applyBorder="1" applyAlignment="1">
      <alignment vertical="center"/>
    </xf>
    <xf numFmtId="178" fontId="20" fillId="0" borderId="2" xfId="3" applyNumberFormat="1" applyFont="1" applyBorder="1" applyAlignment="1">
      <alignment horizontal="center" vertical="center"/>
    </xf>
    <xf numFmtId="178" fontId="20" fillId="0" borderId="10" xfId="3" applyNumberFormat="1" applyFont="1" applyBorder="1" applyAlignment="1">
      <alignment horizontal="center" vertical="center"/>
    </xf>
    <xf numFmtId="177" fontId="20" fillId="0" borderId="11" xfId="0" applyNumberFormat="1" applyFont="1" applyBorder="1"/>
    <xf numFmtId="177" fontId="20" fillId="0" borderId="10" xfId="0" applyNumberFormat="1" applyFont="1" applyBorder="1" applyAlignment="1">
      <alignment vertical="center"/>
    </xf>
    <xf numFmtId="177" fontId="20" fillId="0" borderId="12" xfId="0" applyNumberFormat="1" applyFont="1" applyBorder="1"/>
    <xf numFmtId="0" fontId="0" fillId="0" borderId="7" xfId="0" applyBorder="1" applyAlignment="1">
      <alignment vertical="center" wrapText="1"/>
    </xf>
    <xf numFmtId="9" fontId="20" fillId="0" borderId="11" xfId="22" applyFont="1" applyBorder="1" applyAlignment="1">
      <alignment horizontal="center" vertical="center"/>
    </xf>
    <xf numFmtId="9" fontId="20" fillId="0" borderId="12" xfId="22" applyFont="1" applyBorder="1" applyAlignment="1">
      <alignment horizontal="center" vertical="center"/>
    </xf>
    <xf numFmtId="9" fontId="20" fillId="0" borderId="5" xfId="22" applyFont="1" applyBorder="1" applyAlignment="1">
      <alignment vertical="center"/>
    </xf>
    <xf numFmtId="9" fontId="20" fillId="0" borderId="9" xfId="22" applyFont="1" applyBorder="1" applyAlignment="1">
      <alignment vertical="center"/>
    </xf>
    <xf numFmtId="165" fontId="13" fillId="0" borderId="0" xfId="0" applyNumberFormat="1" applyFont="1"/>
    <xf numFmtId="179" fontId="20" fillId="0" borderId="2" xfId="22" applyNumberFormat="1" applyFont="1" applyBorder="1" applyAlignment="1">
      <alignment vertical="center"/>
    </xf>
    <xf numFmtId="179" fontId="20" fillId="0" borderId="10" xfId="22" applyNumberFormat="1" applyFont="1" applyBorder="1" applyAlignment="1">
      <alignment vertical="center"/>
    </xf>
    <xf numFmtId="0" fontId="2" fillId="11" borderId="23" xfId="0" applyFont="1" applyFill="1" applyBorder="1" applyProtection="1">
      <protection locked="0"/>
    </xf>
    <xf numFmtId="0" fontId="0" fillId="11" borderId="23" xfId="0" applyFill="1" applyBorder="1" applyProtection="1">
      <protection locked="0"/>
    </xf>
    <xf numFmtId="0" fontId="0" fillId="11" borderId="23" xfId="0" applyFill="1" applyBorder="1" applyAlignment="1" applyProtection="1">
      <alignment horizontal="center" vertical="center"/>
      <protection locked="0"/>
    </xf>
    <xf numFmtId="0" fontId="0" fillId="11" borderId="24" xfId="0" applyFill="1" applyBorder="1" applyAlignment="1" applyProtection="1">
      <alignment horizontal="center" vertical="center"/>
      <protection locked="0"/>
    </xf>
    <xf numFmtId="9" fontId="11" fillId="11" borderId="24" xfId="22" applyFont="1" applyFill="1" applyBorder="1" applyAlignment="1" applyProtection="1">
      <alignment horizontal="center" vertical="center"/>
      <protection locked="0"/>
    </xf>
    <xf numFmtId="9" fontId="0" fillId="11" borderId="24" xfId="0" applyNumberForma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70" fontId="0" fillId="0" borderId="2" xfId="3" applyNumberFormat="1" applyFont="1" applyBorder="1"/>
    <xf numFmtId="43" fontId="11" fillId="5" borderId="2" xfId="7" applyFont="1" applyFill="1" applyBorder="1" applyAlignment="1"/>
    <xf numFmtId="170" fontId="13" fillId="0" borderId="2" xfId="3" applyNumberFormat="1" applyFont="1" applyBorder="1" applyAlignment="1">
      <alignment horizontal="center" vertical="center" wrapText="1"/>
    </xf>
    <xf numFmtId="170" fontId="1" fillId="5" borderId="2" xfId="3" applyNumberFormat="1" applyFont="1" applyFill="1" applyBorder="1" applyAlignment="1">
      <alignment horizontal="center" vertical="center"/>
    </xf>
    <xf numFmtId="170" fontId="13" fillId="0" borderId="2" xfId="3" applyNumberFormat="1" applyFont="1" applyBorder="1" applyAlignment="1">
      <alignment horizontal="center" vertical="center"/>
    </xf>
    <xf numFmtId="43" fontId="0" fillId="0" borderId="2" xfId="7" applyFont="1" applyFill="1" applyBorder="1" applyAlignment="1"/>
    <xf numFmtId="43" fontId="11" fillId="0" borderId="2" xfId="3" applyFont="1" applyFill="1" applyBorder="1" applyAlignment="1"/>
    <xf numFmtId="179" fontId="13" fillId="0" borderId="0" xfId="22" applyNumberFormat="1" applyFont="1"/>
    <xf numFmtId="43" fontId="11" fillId="0" borderId="2" xfId="3" applyNumberFormat="1" applyFont="1" applyFill="1" applyBorder="1" applyAlignment="1"/>
    <xf numFmtId="9" fontId="1" fillId="0" borderId="0" xfId="22" applyFont="1"/>
    <xf numFmtId="165" fontId="1" fillId="0" borderId="0" xfId="16" applyNumberFormat="1"/>
    <xf numFmtId="43" fontId="12" fillId="0" borderId="2" xfId="7" applyFont="1" applyFill="1" applyBorder="1" applyAlignment="1"/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5" xfId="0" applyFont="1" applyBorder="1" applyAlignment="1">
      <alignment vertical="center"/>
    </xf>
    <xf numFmtId="3" fontId="28" fillId="0" borderId="8" xfId="0" applyNumberFormat="1" applyFont="1" applyBorder="1" applyAlignment="1">
      <alignment vertical="center"/>
    </xf>
    <xf numFmtId="3" fontId="28" fillId="0" borderId="5" xfId="0" applyNumberFormat="1" applyFont="1" applyBorder="1" applyAlignment="1">
      <alignment vertical="center"/>
    </xf>
    <xf numFmtId="3" fontId="28" fillId="0" borderId="9" xfId="0" applyNumberFormat="1" applyFont="1" applyBorder="1" applyAlignment="1">
      <alignment vertical="center"/>
    </xf>
    <xf numFmtId="0" fontId="28" fillId="0" borderId="21" xfId="0" applyFont="1" applyBorder="1" applyAlignment="1">
      <alignment horizontal="center" vertical="center"/>
    </xf>
    <xf numFmtId="0" fontId="28" fillId="0" borderId="2" xfId="0" applyFont="1" applyBorder="1" applyAlignment="1">
      <alignment vertical="center"/>
    </xf>
    <xf numFmtId="3" fontId="28" fillId="0" borderId="2" xfId="0" applyNumberFormat="1" applyFont="1" applyBorder="1" applyAlignment="1">
      <alignment vertical="center"/>
    </xf>
    <xf numFmtId="3" fontId="28" fillId="0" borderId="10" xfId="0" applyNumberFormat="1" applyFont="1" applyBorder="1" applyAlignment="1">
      <alignment vertical="center"/>
    </xf>
    <xf numFmtId="170" fontId="24" fillId="0" borderId="0" xfId="3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180" fontId="24" fillId="0" borderId="0" xfId="3" applyNumberFormat="1" applyFont="1" applyAlignment="1">
      <alignment vertical="center"/>
    </xf>
    <xf numFmtId="180" fontId="28" fillId="0" borderId="0" xfId="3" applyNumberFormat="1" applyFont="1" applyAlignment="1">
      <alignment vertical="center"/>
    </xf>
    <xf numFmtId="0" fontId="28" fillId="0" borderId="49" xfId="0" applyFont="1" applyBorder="1" applyAlignment="1">
      <alignment horizontal="center" vertical="center"/>
    </xf>
    <xf numFmtId="3" fontId="28" fillId="0" borderId="3" xfId="0" applyNumberFormat="1" applyFont="1" applyBorder="1" applyAlignment="1">
      <alignment vertical="center"/>
    </xf>
    <xf numFmtId="3" fontId="28" fillId="0" borderId="50" xfId="0" applyNumberFormat="1" applyFont="1" applyBorder="1" applyAlignment="1">
      <alignment vertical="center"/>
    </xf>
    <xf numFmtId="3" fontId="29" fillId="0" borderId="47" xfId="0" applyNumberFormat="1" applyFont="1" applyBorder="1" applyAlignment="1">
      <alignment vertical="center"/>
    </xf>
    <xf numFmtId="0" fontId="2" fillId="0" borderId="48" xfId="16" applyFont="1" applyFill="1" applyBorder="1" applyAlignment="1">
      <alignment horizontal="left"/>
    </xf>
    <xf numFmtId="43" fontId="30" fillId="6" borderId="30" xfId="7" applyFont="1" applyFill="1" applyBorder="1" applyAlignment="1"/>
    <xf numFmtId="43" fontId="30" fillId="12" borderId="30" xfId="7" applyFont="1" applyFill="1" applyBorder="1" applyAlignment="1"/>
    <xf numFmtId="43" fontId="30" fillId="12" borderId="31" xfId="7" applyFont="1" applyFill="1" applyBorder="1" applyAlignment="1"/>
    <xf numFmtId="43" fontId="20" fillId="0" borderId="0" xfId="7" applyFont="1" applyFill="1" applyBorder="1" applyAlignment="1"/>
    <xf numFmtId="43" fontId="20" fillId="12" borderId="30" xfId="7" applyFont="1" applyFill="1" applyBorder="1" applyAlignment="1"/>
    <xf numFmtId="43" fontId="20" fillId="0" borderId="6" xfId="7" applyFont="1" applyFill="1" applyBorder="1" applyAlignment="1"/>
    <xf numFmtId="0" fontId="2" fillId="0" borderId="0" xfId="0" applyFont="1" applyFill="1" applyBorder="1" applyAlignment="1">
      <alignment horizontal="left"/>
    </xf>
    <xf numFmtId="43" fontId="2" fillId="0" borderId="0" xfId="3" applyNumberFormat="1" applyFont="1" applyFill="1" applyBorder="1" applyAlignment="1"/>
    <xf numFmtId="0" fontId="2" fillId="6" borderId="47" xfId="16" applyFont="1" applyFill="1" applyBorder="1" applyAlignment="1">
      <alignment horizontal="left"/>
    </xf>
    <xf numFmtId="0" fontId="2" fillId="12" borderId="47" xfId="16" applyFont="1" applyFill="1" applyBorder="1" applyAlignment="1">
      <alignment horizontal="left"/>
    </xf>
    <xf numFmtId="0" fontId="1" fillId="0" borderId="51" xfId="16" applyFill="1" applyBorder="1" applyAlignment="1">
      <alignment horizontal="left"/>
    </xf>
    <xf numFmtId="0" fontId="1" fillId="0" borderId="51" xfId="16" applyFont="1" applyFill="1" applyBorder="1" applyAlignment="1">
      <alignment horizontal="left"/>
    </xf>
    <xf numFmtId="0" fontId="2" fillId="12" borderId="52" xfId="16" applyFont="1" applyFill="1" applyBorder="1" applyAlignment="1">
      <alignment horizontal="left"/>
    </xf>
    <xf numFmtId="0" fontId="2" fillId="12" borderId="47" xfId="0" applyFont="1" applyFill="1" applyBorder="1" applyAlignment="1">
      <alignment horizontal="left"/>
    </xf>
    <xf numFmtId="0" fontId="15" fillId="0" borderId="47" xfId="16" applyFont="1" applyFill="1" applyBorder="1" applyAlignment="1">
      <alignment horizontal="left"/>
    </xf>
    <xf numFmtId="0" fontId="9" fillId="3" borderId="53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43" fontId="30" fillId="6" borderId="47" xfId="7" applyFont="1" applyFill="1" applyBorder="1" applyAlignment="1"/>
    <xf numFmtId="43" fontId="30" fillId="12" borderId="47" xfId="7" applyFont="1" applyFill="1" applyBorder="1" applyAlignment="1"/>
    <xf numFmtId="43" fontId="20" fillId="0" borderId="51" xfId="7" applyFont="1" applyFill="1" applyBorder="1" applyAlignment="1"/>
    <xf numFmtId="0" fontId="9" fillId="3" borderId="54" xfId="0" applyFont="1" applyFill="1" applyBorder="1" applyAlignment="1">
      <alignment horizontal="center" vertical="center"/>
    </xf>
    <xf numFmtId="0" fontId="1" fillId="0" borderId="48" xfId="16" applyFont="1" applyFill="1" applyBorder="1" applyAlignment="1">
      <alignment horizontal="left"/>
    </xf>
    <xf numFmtId="43" fontId="30" fillId="0" borderId="47" xfId="7" applyFont="1" applyFill="1" applyBorder="1" applyAlignment="1"/>
    <xf numFmtId="3" fontId="28" fillId="0" borderId="2" xfId="0" applyNumberFormat="1" applyFont="1" applyFill="1" applyBorder="1" applyAlignment="1">
      <alignment vertical="center"/>
    </xf>
    <xf numFmtId="0" fontId="1" fillId="0" borderId="51" xfId="0" applyFont="1" applyFill="1" applyBorder="1" applyAlignment="1">
      <alignment horizontal="left"/>
    </xf>
    <xf numFmtId="0" fontId="28" fillId="0" borderId="52" xfId="0" applyFont="1" applyBorder="1" applyAlignment="1">
      <alignment vertical="center"/>
    </xf>
    <xf numFmtId="0" fontId="32" fillId="0" borderId="0" xfId="16" applyFont="1"/>
    <xf numFmtId="3" fontId="28" fillId="5" borderId="2" xfId="0" applyNumberFormat="1" applyFont="1" applyFill="1" applyBorder="1" applyAlignment="1">
      <alignment vertical="center"/>
    </xf>
    <xf numFmtId="3" fontId="28" fillId="5" borderId="3" xfId="0" applyNumberFormat="1" applyFont="1" applyFill="1" applyBorder="1" applyAlignment="1">
      <alignment vertical="center"/>
    </xf>
    <xf numFmtId="9" fontId="13" fillId="0" borderId="0" xfId="22" applyFont="1" applyAlignment="1">
      <alignment horizontal="center" vertical="center"/>
    </xf>
    <xf numFmtId="179" fontId="13" fillId="0" borderId="0" xfId="22" applyNumberFormat="1" applyFont="1" applyAlignment="1">
      <alignment horizontal="center" vertical="center"/>
    </xf>
    <xf numFmtId="43" fontId="33" fillId="0" borderId="0" xfId="7" applyFont="1" applyFill="1" applyBorder="1" applyAlignment="1"/>
    <xf numFmtId="43" fontId="31" fillId="0" borderId="0" xfId="7" applyFont="1" applyFill="1" applyBorder="1" applyAlignment="1"/>
    <xf numFmtId="0" fontId="13" fillId="13" borderId="2" xfId="0" applyFont="1" applyFill="1" applyBorder="1" applyAlignment="1">
      <alignment horizontal="center" vertical="center"/>
    </xf>
    <xf numFmtId="0" fontId="13" fillId="13" borderId="2" xfId="0" applyFont="1" applyFill="1" applyBorder="1" applyAlignment="1">
      <alignment horizontal="center" vertical="center" wrapText="1"/>
    </xf>
    <xf numFmtId="170" fontId="31" fillId="0" borderId="0" xfId="0" applyNumberFormat="1" applyFont="1"/>
    <xf numFmtId="0" fontId="31" fillId="0" borderId="0" xfId="0" applyFont="1"/>
    <xf numFmtId="165" fontId="31" fillId="0" borderId="0" xfId="0" applyNumberFormat="1" applyFont="1"/>
    <xf numFmtId="0" fontId="13" fillId="0" borderId="2" xfId="0" applyFont="1" applyBorder="1"/>
    <xf numFmtId="43" fontId="12" fillId="0" borderId="0" xfId="7" applyFont="1" applyFill="1" applyBorder="1" applyAlignment="1"/>
    <xf numFmtId="0" fontId="1" fillId="0" borderId="0" xfId="0" applyFont="1" applyFill="1" applyBorder="1" applyAlignment="1">
      <alignment horizontal="left" indent="1"/>
    </xf>
    <xf numFmtId="0" fontId="2" fillId="13" borderId="2" xfId="0" applyFont="1" applyFill="1" applyBorder="1" applyAlignment="1">
      <alignment wrapText="1"/>
    </xf>
    <xf numFmtId="0" fontId="12" fillId="13" borderId="2" xfId="0" applyFont="1" applyFill="1" applyBorder="1" applyAlignment="1">
      <alignment horizontal="left" wrapText="1"/>
    </xf>
    <xf numFmtId="0" fontId="2" fillId="13" borderId="2" xfId="0" applyFont="1" applyFill="1" applyBorder="1" applyAlignment="1">
      <alignment horizontal="left" wrapText="1"/>
    </xf>
    <xf numFmtId="0" fontId="1" fillId="13" borderId="2" xfId="0" applyFont="1" applyFill="1" applyBorder="1" applyAlignment="1">
      <alignment horizontal="left" wrapText="1"/>
    </xf>
    <xf numFmtId="9" fontId="0" fillId="0" borderId="2" xfId="22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10" fontId="0" fillId="0" borderId="2" xfId="22" applyNumberFormat="1" applyFon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43" fontId="0" fillId="0" borderId="2" xfId="3" applyFont="1" applyBorder="1" applyAlignment="1">
      <alignment horizontal="center" vertical="center"/>
    </xf>
    <xf numFmtId="0" fontId="2" fillId="0" borderId="2" xfId="0" applyFont="1" applyBorder="1"/>
    <xf numFmtId="170" fontId="0" fillId="0" borderId="2" xfId="0" applyNumberFormat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0" fontId="1" fillId="14" borderId="0" xfId="16" applyFill="1"/>
    <xf numFmtId="0" fontId="10" fillId="14" borderId="0" xfId="16" applyFont="1" applyFill="1"/>
    <xf numFmtId="0" fontId="35" fillId="14" borderId="0" xfId="16" applyFont="1" applyFill="1"/>
    <xf numFmtId="0" fontId="1" fillId="0" borderId="0" xfId="16" applyProtection="1"/>
    <xf numFmtId="0" fontId="36" fillId="2" borderId="27" xfId="16" applyFont="1" applyFill="1" applyBorder="1" applyAlignment="1" applyProtection="1">
      <alignment horizontal="center" vertical="center"/>
    </xf>
    <xf numFmtId="0" fontId="36" fillId="2" borderId="27" xfId="16" applyFont="1" applyFill="1" applyBorder="1" applyAlignment="1" applyProtection="1">
      <alignment horizontal="center" vertical="center" wrapText="1"/>
    </xf>
    <xf numFmtId="0" fontId="1" fillId="2" borderId="5" xfId="16" applyFont="1" applyFill="1" applyBorder="1" applyAlignment="1" applyProtection="1">
      <alignment vertical="center" wrapText="1"/>
    </xf>
    <xf numFmtId="0" fontId="1" fillId="2" borderId="2" xfId="16" applyFont="1" applyFill="1" applyBorder="1" applyAlignment="1" applyProtection="1">
      <alignment vertical="center" wrapText="1"/>
    </xf>
    <xf numFmtId="9" fontId="40" fillId="0" borderId="2" xfId="30" applyFont="1" applyBorder="1" applyAlignment="1" applyProtection="1">
      <alignment horizontal="center" vertical="center"/>
      <protection locked="0"/>
    </xf>
    <xf numFmtId="0" fontId="1" fillId="2" borderId="11" xfId="16" applyFont="1" applyFill="1" applyBorder="1" applyAlignment="1" applyProtection="1">
      <alignment vertical="center" wrapText="1"/>
    </xf>
    <xf numFmtId="0" fontId="41" fillId="15" borderId="47" xfId="16" applyFont="1" applyFill="1" applyBorder="1" applyAlignment="1">
      <alignment horizontal="center" vertical="center"/>
    </xf>
    <xf numFmtId="0" fontId="41" fillId="2" borderId="0" xfId="16" applyFont="1" applyFill="1" applyBorder="1" applyAlignment="1">
      <alignment horizontal="center" vertical="center"/>
    </xf>
    <xf numFmtId="0" fontId="41" fillId="2" borderId="0" xfId="16" applyFont="1" applyFill="1" applyBorder="1" applyAlignment="1">
      <alignment horizontal="center" vertical="center" wrapText="1"/>
    </xf>
    <xf numFmtId="0" fontId="36" fillId="2" borderId="0" xfId="16" applyFont="1" applyFill="1" applyBorder="1" applyAlignment="1">
      <alignment horizontal="center" vertical="center" wrapText="1"/>
    </xf>
    <xf numFmtId="0" fontId="1" fillId="2" borderId="20" xfId="16" applyFill="1" applyBorder="1"/>
    <xf numFmtId="170" fontId="40" fillId="0" borderId="5" xfId="31" applyNumberFormat="1" applyFont="1" applyBorder="1" applyProtection="1">
      <protection locked="0"/>
    </xf>
    <xf numFmtId="170" fontId="40" fillId="0" borderId="9" xfId="31" applyNumberFormat="1" applyFont="1" applyBorder="1" applyProtection="1">
      <protection locked="0"/>
    </xf>
    <xf numFmtId="0" fontId="1" fillId="2" borderId="21" xfId="16" applyFill="1" applyBorder="1"/>
    <xf numFmtId="170" fontId="40" fillId="0" borderId="2" xfId="31" applyNumberFormat="1" applyFont="1" applyBorder="1" applyProtection="1">
      <protection locked="0"/>
    </xf>
    <xf numFmtId="170" fontId="40" fillId="0" borderId="10" xfId="31" applyNumberFormat="1" applyFont="1" applyBorder="1" applyProtection="1">
      <protection locked="0"/>
    </xf>
    <xf numFmtId="0" fontId="1" fillId="2" borderId="49" xfId="16" applyFill="1" applyBorder="1"/>
    <xf numFmtId="170" fontId="40" fillId="0" borderId="3" xfId="31" applyNumberFormat="1" applyFont="1" applyBorder="1" applyProtection="1">
      <protection locked="0"/>
    </xf>
    <xf numFmtId="170" fontId="40" fillId="0" borderId="50" xfId="31" applyNumberFormat="1" applyFont="1" applyBorder="1" applyProtection="1">
      <protection locked="0"/>
    </xf>
    <xf numFmtId="0" fontId="1" fillId="2" borderId="32" xfId="16" applyFill="1" applyBorder="1"/>
    <xf numFmtId="170" fontId="40" fillId="0" borderId="11" xfId="31" applyNumberFormat="1" applyFont="1" applyBorder="1" applyProtection="1">
      <protection locked="0"/>
    </xf>
    <xf numFmtId="170" fontId="40" fillId="0" borderId="12" xfId="31" applyNumberFormat="1" applyFont="1" applyBorder="1" applyProtection="1">
      <protection locked="0"/>
    </xf>
    <xf numFmtId="0" fontId="1" fillId="18" borderId="0" xfId="16" applyFill="1" applyProtection="1">
      <protection hidden="1"/>
    </xf>
    <xf numFmtId="9" fontId="40" fillId="2" borderId="20" xfId="30" applyFont="1" applyFill="1" applyBorder="1" applyAlignment="1" applyProtection="1">
      <alignment horizontal="center" vertical="center"/>
      <protection hidden="1"/>
    </xf>
    <xf numFmtId="9" fontId="40" fillId="2" borderId="32" xfId="30" applyFont="1" applyFill="1" applyBorder="1" applyAlignment="1" applyProtection="1">
      <alignment horizontal="center" vertical="center"/>
      <protection hidden="1"/>
    </xf>
    <xf numFmtId="0" fontId="42" fillId="18" borderId="0" xfId="16" applyFont="1" applyFill="1" applyProtection="1">
      <protection hidden="1"/>
    </xf>
    <xf numFmtId="0" fontId="1" fillId="2" borderId="5" xfId="16" applyFill="1" applyBorder="1" applyAlignment="1" applyProtection="1">
      <alignment horizontal="center" vertical="center"/>
      <protection hidden="1"/>
    </xf>
    <xf numFmtId="43" fontId="40" fillId="2" borderId="20" xfId="31" applyFont="1" applyFill="1" applyBorder="1" applyAlignment="1" applyProtection="1">
      <alignment horizontal="center" vertical="center"/>
      <protection hidden="1"/>
    </xf>
    <xf numFmtId="0" fontId="43" fillId="18" borderId="0" xfId="16" applyFont="1" applyFill="1" applyProtection="1">
      <protection hidden="1"/>
    </xf>
    <xf numFmtId="0" fontId="1" fillId="2" borderId="11" xfId="16" applyFill="1" applyBorder="1" applyAlignment="1" applyProtection="1">
      <alignment horizontal="center" vertical="center"/>
      <protection hidden="1"/>
    </xf>
    <xf numFmtId="43" fontId="40" fillId="2" borderId="32" xfId="31" applyFont="1" applyFill="1" applyBorder="1" applyAlignment="1" applyProtection="1">
      <alignment horizontal="center" vertical="center"/>
      <protection hidden="1"/>
    </xf>
    <xf numFmtId="0" fontId="1" fillId="2" borderId="4" xfId="16" applyFill="1" applyBorder="1" applyAlignment="1" applyProtection="1">
      <alignment horizontal="center" vertical="center"/>
      <protection hidden="1"/>
    </xf>
    <xf numFmtId="0" fontId="1" fillId="2" borderId="3" xfId="16" applyFill="1" applyBorder="1" applyAlignment="1" applyProtection="1">
      <alignment horizontal="center" vertical="center"/>
      <protection hidden="1"/>
    </xf>
    <xf numFmtId="0" fontId="36" fillId="2" borderId="28" xfId="16" applyFont="1" applyFill="1" applyBorder="1" applyAlignment="1" applyProtection="1">
      <alignment horizontal="center" vertical="center" wrapText="1"/>
    </xf>
    <xf numFmtId="10" fontId="40" fillId="0" borderId="5" xfId="30" applyNumberFormat="1" applyFont="1" applyBorder="1" applyAlignment="1" applyProtection="1">
      <alignment horizontal="center" vertical="center"/>
      <protection locked="0"/>
    </xf>
    <xf numFmtId="10" fontId="40" fillId="0" borderId="9" xfId="30" applyNumberFormat="1" applyFont="1" applyBorder="1" applyAlignment="1" applyProtection="1">
      <alignment horizontal="center" vertical="center"/>
      <protection locked="0"/>
    </xf>
    <xf numFmtId="9" fontId="40" fillId="0" borderId="10" xfId="30" applyFont="1" applyBorder="1" applyAlignment="1" applyProtection="1">
      <alignment horizontal="center" vertical="center"/>
      <protection locked="0"/>
    </xf>
    <xf numFmtId="9" fontId="40" fillId="0" borderId="11" xfId="30" applyFont="1" applyBorder="1" applyAlignment="1" applyProtection="1">
      <alignment horizontal="center" vertical="center"/>
      <protection locked="0"/>
    </xf>
    <xf numFmtId="9" fontId="40" fillId="0" borderId="12" xfId="30" applyFont="1" applyBorder="1" applyAlignment="1" applyProtection="1">
      <alignment horizontal="center" vertical="center"/>
      <protection locked="0"/>
    </xf>
    <xf numFmtId="170" fontId="40" fillId="5" borderId="5" xfId="31" applyNumberFormat="1" applyFont="1" applyFill="1" applyBorder="1" applyProtection="1">
      <protection locked="0"/>
    </xf>
    <xf numFmtId="170" fontId="40" fillId="5" borderId="2" xfId="31" applyNumberFormat="1" applyFont="1" applyFill="1" applyBorder="1" applyProtection="1">
      <protection locked="0"/>
    </xf>
    <xf numFmtId="170" fontId="40" fillId="5" borderId="3" xfId="31" applyNumberFormat="1" applyFont="1" applyFill="1" applyBorder="1" applyProtection="1">
      <protection locked="0"/>
    </xf>
    <xf numFmtId="170" fontId="40" fillId="5" borderId="11" xfId="31" applyNumberFormat="1" applyFont="1" applyFill="1" applyBorder="1" applyProtection="1">
      <protection locked="0"/>
    </xf>
    <xf numFmtId="181" fontId="0" fillId="0" borderId="0" xfId="22" applyNumberFormat="1" applyFont="1"/>
    <xf numFmtId="10" fontId="0" fillId="6" borderId="2" xfId="0" applyNumberFormat="1" applyFill="1" applyBorder="1"/>
    <xf numFmtId="9" fontId="0" fillId="6" borderId="2" xfId="0" applyNumberFormat="1" applyFill="1" applyBorder="1"/>
    <xf numFmtId="10" fontId="0" fillId="6" borderId="2" xfId="22" applyNumberFormat="1" applyFont="1" applyFill="1" applyBorder="1"/>
    <xf numFmtId="43" fontId="0" fillId="5" borderId="0" xfId="3" applyFont="1" applyFill="1" applyBorder="1"/>
    <xf numFmtId="0" fontId="44" fillId="5" borderId="0" xfId="0" applyFont="1" applyFill="1" applyBorder="1" applyAlignment="1">
      <alignment horizontal="left" vertical="center" wrapText="1" readingOrder="1"/>
    </xf>
    <xf numFmtId="170" fontId="0" fillId="0" borderId="2" xfId="3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170" fontId="0" fillId="19" borderId="2" xfId="0" applyNumberFormat="1" applyFill="1" applyBorder="1" applyAlignment="1">
      <alignment vertical="center"/>
    </xf>
    <xf numFmtId="10" fontId="0" fillId="6" borderId="2" xfId="0" applyNumberFormat="1" applyFill="1" applyBorder="1" applyAlignment="1">
      <alignment horizontal="right" vertical="center"/>
    </xf>
    <xf numFmtId="0" fontId="1" fillId="5" borderId="51" xfId="16" applyFill="1" applyBorder="1" applyAlignment="1">
      <alignment horizontal="left"/>
    </xf>
    <xf numFmtId="0" fontId="1" fillId="5" borderId="51" xfId="16" applyFont="1" applyFill="1" applyBorder="1" applyAlignment="1">
      <alignment horizontal="left"/>
    </xf>
    <xf numFmtId="0" fontId="0" fillId="21" borderId="61" xfId="0" applyFill="1" applyBorder="1"/>
    <xf numFmtId="0" fontId="53" fillId="22" borderId="64" xfId="0" applyFont="1" applyFill="1" applyBorder="1" applyAlignment="1">
      <alignment horizontal="center" vertical="top" wrapText="1"/>
    </xf>
    <xf numFmtId="0" fontId="52" fillId="21" borderId="0" xfId="0" applyFont="1" applyFill="1" applyAlignment="1">
      <alignment horizontal="center" vertical="top" wrapText="1"/>
    </xf>
    <xf numFmtId="0" fontId="0" fillId="21" borderId="0" xfId="0" applyFill="1"/>
    <xf numFmtId="3" fontId="52" fillId="21" borderId="0" xfId="0" applyNumberFormat="1" applyFont="1" applyFill="1" applyAlignment="1">
      <alignment horizontal="center" vertical="top" wrapText="1"/>
    </xf>
    <xf numFmtId="10" fontId="52" fillId="21" borderId="0" xfId="0" applyNumberFormat="1" applyFont="1" applyFill="1" applyAlignment="1">
      <alignment horizontal="center" vertical="top" wrapText="1"/>
    </xf>
    <xf numFmtId="10" fontId="0" fillId="21" borderId="0" xfId="0" applyNumberFormat="1" applyFill="1"/>
    <xf numFmtId="0" fontId="52" fillId="21" borderId="0" xfId="0" applyFont="1" applyFill="1" applyAlignment="1">
      <alignment vertical="center" wrapText="1"/>
    </xf>
    <xf numFmtId="0" fontId="48" fillId="20" borderId="20" xfId="0" applyFont="1" applyFill="1" applyBorder="1"/>
    <xf numFmtId="0" fontId="48" fillId="20" borderId="42" xfId="0" applyFont="1" applyFill="1" applyBorder="1"/>
    <xf numFmtId="0" fontId="47" fillId="0" borderId="0" xfId="0" applyFont="1"/>
    <xf numFmtId="0" fontId="46" fillId="0" borderId="0" xfId="0" applyFont="1"/>
    <xf numFmtId="0" fontId="48" fillId="20" borderId="59" xfId="0" applyFont="1" applyFill="1" applyBorder="1"/>
    <xf numFmtId="0" fontId="49" fillId="0" borderId="2" xfId="0" applyFont="1" applyBorder="1" applyAlignment="1">
      <alignment wrapText="1"/>
    </xf>
    <xf numFmtId="0" fontId="49" fillId="0" borderId="15" xfId="0" applyFont="1" applyBorder="1" applyAlignment="1">
      <alignment horizontal="center" wrapText="1"/>
    </xf>
    <xf numFmtId="2" fontId="49" fillId="0" borderId="15" xfId="0" applyNumberFormat="1" applyFont="1" applyBorder="1" applyAlignment="1">
      <alignment horizontal="center" wrapText="1"/>
    </xf>
    <xf numFmtId="0" fontId="56" fillId="0" borderId="4" xfId="0" applyFont="1" applyBorder="1"/>
    <xf numFmtId="0" fontId="56" fillId="0" borderId="73" xfId="0" applyFont="1" applyBorder="1" applyAlignment="1">
      <alignment horizontal="center"/>
    </xf>
    <xf numFmtId="2" fontId="56" fillId="0" borderId="73" xfId="0" applyNumberFormat="1" applyFont="1" applyBorder="1" applyAlignment="1">
      <alignment horizontal="center"/>
    </xf>
    <xf numFmtId="10" fontId="56" fillId="0" borderId="73" xfId="0" applyNumberFormat="1" applyFont="1" applyBorder="1" applyAlignment="1">
      <alignment horizontal="center"/>
    </xf>
    <xf numFmtId="182" fontId="56" fillId="0" borderId="73" xfId="0" applyNumberFormat="1" applyFont="1" applyBorder="1" applyAlignment="1">
      <alignment horizontal="center"/>
    </xf>
    <xf numFmtId="0" fontId="56" fillId="24" borderId="4" xfId="0" applyFont="1" applyFill="1" applyBorder="1"/>
    <xf numFmtId="0" fontId="56" fillId="24" borderId="73" xfId="0" applyFont="1" applyFill="1" applyBorder="1" applyAlignment="1">
      <alignment horizontal="center"/>
    </xf>
    <xf numFmtId="2" fontId="56" fillId="24" borderId="73" xfId="0" applyNumberFormat="1" applyFont="1" applyFill="1" applyBorder="1" applyAlignment="1">
      <alignment horizontal="center"/>
    </xf>
    <xf numFmtId="10" fontId="56" fillId="24" borderId="73" xfId="0" applyNumberFormat="1" applyFont="1" applyFill="1" applyBorder="1" applyAlignment="1">
      <alignment horizontal="center"/>
    </xf>
    <xf numFmtId="2" fontId="57" fillId="24" borderId="73" xfId="0" applyNumberFormat="1" applyFont="1" applyFill="1" applyBorder="1" applyAlignment="1">
      <alignment horizontal="center"/>
    </xf>
    <xf numFmtId="182" fontId="56" fillId="24" borderId="73" xfId="0" applyNumberFormat="1" applyFont="1" applyFill="1" applyBorder="1" applyAlignment="1">
      <alignment horizontal="center"/>
    </xf>
    <xf numFmtId="0" fontId="58" fillId="0" borderId="4" xfId="0" applyFont="1" applyBorder="1"/>
    <xf numFmtId="0" fontId="58" fillId="0" borderId="73" xfId="0" applyFont="1" applyBorder="1" applyAlignment="1">
      <alignment horizontal="center"/>
    </xf>
    <xf numFmtId="2" fontId="58" fillId="0" borderId="73" xfId="0" applyNumberFormat="1" applyFont="1" applyBorder="1" applyAlignment="1">
      <alignment horizontal="center"/>
    </xf>
    <xf numFmtId="10" fontId="58" fillId="0" borderId="73" xfId="0" applyNumberFormat="1" applyFont="1" applyBorder="1" applyAlignment="1">
      <alignment horizontal="center"/>
    </xf>
    <xf numFmtId="182" fontId="58" fillId="0" borderId="73" xfId="0" applyNumberFormat="1" applyFont="1" applyBorder="1" applyAlignment="1">
      <alignment horizontal="center"/>
    </xf>
    <xf numFmtId="0" fontId="49" fillId="0" borderId="2" xfId="0" applyFont="1" applyBorder="1" applyAlignment="1">
      <alignment horizontal="center" wrapText="1"/>
    </xf>
    <xf numFmtId="0" fontId="59" fillId="0" borderId="2" xfId="0" applyFont="1" applyBorder="1" applyAlignment="1">
      <alignment wrapText="1"/>
    </xf>
    <xf numFmtId="0" fontId="59" fillId="0" borderId="0" xfId="0" applyFont="1" applyAlignment="1">
      <alignment wrapText="1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24" borderId="2" xfId="0" applyFill="1" applyBorder="1"/>
    <xf numFmtId="0" fontId="0" fillId="24" borderId="2" xfId="0" applyFill="1" applyBorder="1" applyAlignment="1">
      <alignment horizontal="center"/>
    </xf>
    <xf numFmtId="2" fontId="0" fillId="24" borderId="2" xfId="0" applyNumberFormat="1" applyFill="1" applyBorder="1" applyAlignment="1">
      <alignment horizontal="center"/>
    </xf>
    <xf numFmtId="2" fontId="60" fillId="24" borderId="2" xfId="0" applyNumberFormat="1" applyFont="1" applyFill="1" applyBorder="1" applyAlignment="1">
      <alignment horizontal="center"/>
    </xf>
    <xf numFmtId="0" fontId="46" fillId="0" borderId="2" xfId="0" applyFont="1" applyBorder="1"/>
    <xf numFmtId="0" fontId="46" fillId="0" borderId="2" xfId="0" applyFont="1" applyBorder="1" applyAlignment="1">
      <alignment horizontal="center"/>
    </xf>
    <xf numFmtId="2" fontId="46" fillId="0" borderId="2" xfId="0" applyNumberFormat="1" applyFont="1" applyBorder="1" applyAlignment="1">
      <alignment horizontal="center"/>
    </xf>
    <xf numFmtId="9" fontId="0" fillId="0" borderId="2" xfId="0" applyNumberFormat="1" applyFill="1" applyBorder="1"/>
    <xf numFmtId="9" fontId="0" fillId="0" borderId="2" xfId="0" applyNumberFormat="1" applyFill="1" applyBorder="1" applyAlignment="1">
      <alignment horizontal="right" vertical="center"/>
    </xf>
    <xf numFmtId="0" fontId="13" fillId="0" borderId="4" xfId="0" applyFont="1" applyBorder="1" applyAlignment="1">
      <alignment wrapText="1"/>
    </xf>
    <xf numFmtId="0" fontId="2" fillId="0" borderId="2" xfId="0" applyFont="1" applyFill="1" applyBorder="1" applyAlignment="1">
      <alignment horizontal="center"/>
    </xf>
    <xf numFmtId="10" fontId="0" fillId="0" borderId="2" xfId="22" applyNumberFormat="1" applyFont="1" applyFill="1" applyBorder="1"/>
    <xf numFmtId="178" fontId="0" fillId="0" borderId="2" xfId="3" applyNumberFormat="1" applyFont="1" applyFill="1" applyBorder="1"/>
    <xf numFmtId="9" fontId="0" fillId="6" borderId="4" xfId="22" applyNumberFormat="1" applyFont="1" applyFill="1" applyBorder="1"/>
    <xf numFmtId="2" fontId="0" fillId="0" borderId="2" xfId="0" applyNumberFormat="1" applyBorder="1"/>
    <xf numFmtId="9" fontId="52" fillId="24" borderId="0" xfId="0" applyNumberFormat="1" applyFont="1" applyFill="1" applyAlignment="1">
      <alignment horizontal="center" vertical="top" wrapText="1"/>
    </xf>
    <xf numFmtId="0" fontId="61" fillId="25" borderId="77" xfId="0" applyFont="1" applyFill="1" applyBorder="1" applyAlignment="1">
      <alignment horizontal="left" vertical="center"/>
    </xf>
    <xf numFmtId="0" fontId="62" fillId="25" borderId="78" xfId="0" applyFont="1" applyFill="1" applyBorder="1" applyAlignment="1">
      <alignment horizontal="left" vertical="center"/>
    </xf>
    <xf numFmtId="0" fontId="61" fillId="25" borderId="78" xfId="0" applyFont="1" applyFill="1" applyBorder="1" applyAlignment="1">
      <alignment horizontal="left" vertical="center"/>
    </xf>
    <xf numFmtId="0" fontId="61" fillId="0" borderId="77" xfId="0" applyFont="1" applyBorder="1" applyAlignment="1">
      <alignment horizontal="left" vertical="center"/>
    </xf>
    <xf numFmtId="3" fontId="0" fillId="0" borderId="0" xfId="0" applyNumberFormat="1"/>
    <xf numFmtId="3" fontId="61" fillId="0" borderId="78" xfId="0" applyNumberFormat="1" applyFont="1" applyBorder="1" applyAlignment="1">
      <alignment horizontal="left" vertical="center"/>
    </xf>
    <xf numFmtId="0" fontId="61" fillId="0" borderId="78" xfId="0" applyFont="1" applyBorder="1" applyAlignment="1">
      <alignment horizontal="left" vertical="center"/>
    </xf>
    <xf numFmtId="0" fontId="62" fillId="25" borderId="77" xfId="0" applyFont="1" applyFill="1" applyBorder="1" applyAlignment="1">
      <alignment horizontal="left" vertical="center" indent="1"/>
    </xf>
    <xf numFmtId="3" fontId="62" fillId="25" borderId="78" xfId="0" applyNumberFormat="1" applyFont="1" applyFill="1" applyBorder="1" applyAlignment="1">
      <alignment horizontal="left" vertical="center"/>
    </xf>
    <xf numFmtId="3" fontId="61" fillId="25" borderId="78" xfId="0" applyNumberFormat="1" applyFont="1" applyFill="1" applyBorder="1" applyAlignment="1">
      <alignment horizontal="left" vertical="center"/>
    </xf>
    <xf numFmtId="0" fontId="62" fillId="0" borderId="77" xfId="0" applyFont="1" applyBorder="1" applyAlignment="1">
      <alignment horizontal="left" vertical="center" indent="1"/>
    </xf>
    <xf numFmtId="3" fontId="62" fillId="0" borderId="78" xfId="0" applyNumberFormat="1" applyFont="1" applyBorder="1" applyAlignment="1">
      <alignment horizontal="left" vertical="center"/>
    </xf>
    <xf numFmtId="0" fontId="62" fillId="25" borderId="78" xfId="0" applyFont="1" applyFill="1" applyBorder="1" applyAlignment="1">
      <alignment horizontal="left" vertical="center" indent="1"/>
    </xf>
    <xf numFmtId="0" fontId="63" fillId="0" borderId="78" xfId="0" applyFont="1" applyBorder="1" applyAlignment="1">
      <alignment horizontal="left" vertical="center" indent="1"/>
    </xf>
    <xf numFmtId="0" fontId="61" fillId="0" borderId="78" xfId="0" applyFont="1" applyBorder="1" applyAlignment="1">
      <alignment horizontal="left" vertical="center" indent="1"/>
    </xf>
    <xf numFmtId="0" fontId="62" fillId="0" borderId="78" xfId="0" applyFont="1" applyBorder="1" applyAlignment="1">
      <alignment horizontal="left" vertical="center"/>
    </xf>
    <xf numFmtId="0" fontId="61" fillId="27" borderId="82" xfId="0" applyFont="1" applyFill="1" applyBorder="1" applyAlignment="1">
      <alignment horizontal="justify" vertical="center"/>
    </xf>
    <xf numFmtId="0" fontId="62" fillId="27" borderId="83" xfId="0" applyFont="1" applyFill="1" applyBorder="1" applyAlignment="1">
      <alignment horizontal="justify" vertical="center"/>
    </xf>
    <xf numFmtId="0" fontId="61" fillId="27" borderId="83" xfId="0" applyFont="1" applyFill="1" applyBorder="1" applyAlignment="1">
      <alignment horizontal="justify" vertical="center"/>
    </xf>
    <xf numFmtId="0" fontId="62" fillId="27" borderId="84" xfId="0" applyFont="1" applyFill="1" applyBorder="1" applyAlignment="1">
      <alignment horizontal="justify" vertical="center"/>
    </xf>
    <xf numFmtId="0" fontId="61" fillId="0" borderId="82" xfId="0" applyFont="1" applyBorder="1" applyAlignment="1">
      <alignment horizontal="justify" vertical="center"/>
    </xf>
    <xf numFmtId="3" fontId="61" fillId="0" borderId="83" xfId="0" applyNumberFormat="1" applyFont="1" applyBorder="1" applyAlignment="1">
      <alignment horizontal="justify" vertical="center"/>
    </xf>
    <xf numFmtId="0" fontId="61" fillId="0" borderId="83" xfId="0" applyFont="1" applyBorder="1" applyAlignment="1">
      <alignment horizontal="justify" vertical="center"/>
    </xf>
    <xf numFmtId="3" fontId="61" fillId="0" borderId="84" xfId="0" applyNumberFormat="1" applyFont="1" applyBorder="1" applyAlignment="1">
      <alignment horizontal="justify" vertical="center"/>
    </xf>
    <xf numFmtId="3" fontId="62" fillId="27" borderId="83" xfId="0" applyNumberFormat="1" applyFont="1" applyFill="1" applyBorder="1" applyAlignment="1">
      <alignment horizontal="justify" vertical="center"/>
    </xf>
    <xf numFmtId="3" fontId="61" fillId="27" borderId="84" xfId="0" applyNumberFormat="1" applyFont="1" applyFill="1" applyBorder="1" applyAlignment="1">
      <alignment horizontal="justify" vertical="center"/>
    </xf>
    <xf numFmtId="3" fontId="62" fillId="0" borderId="83" xfId="0" applyNumberFormat="1" applyFont="1" applyBorder="1" applyAlignment="1">
      <alignment horizontal="justify" vertical="center"/>
    </xf>
    <xf numFmtId="3" fontId="62" fillId="27" borderId="84" xfId="0" applyNumberFormat="1" applyFont="1" applyFill="1" applyBorder="1" applyAlignment="1">
      <alignment horizontal="justify" vertical="center"/>
    </xf>
    <xf numFmtId="0" fontId="62" fillId="0" borderId="83" xfId="0" applyFont="1" applyBorder="1" applyAlignment="1">
      <alignment horizontal="justify" vertical="center"/>
    </xf>
    <xf numFmtId="3" fontId="62" fillId="0" borderId="84" xfId="0" applyNumberFormat="1" applyFont="1" applyBorder="1" applyAlignment="1">
      <alignment horizontal="justify" vertical="center"/>
    </xf>
    <xf numFmtId="0" fontId="63" fillId="0" borderId="83" xfId="0" applyFont="1" applyBorder="1" applyAlignment="1">
      <alignment horizontal="justify" vertical="center"/>
    </xf>
    <xf numFmtId="3" fontId="61" fillId="27" borderId="83" xfId="0" applyNumberFormat="1" applyFont="1" applyFill="1" applyBorder="1" applyAlignment="1">
      <alignment horizontal="justify" vertical="center"/>
    </xf>
    <xf numFmtId="165" fontId="0" fillId="0" borderId="0" xfId="0" applyNumberFormat="1" applyAlignment="1">
      <alignment horizontal="center" vertical="center"/>
    </xf>
    <xf numFmtId="0" fontId="62" fillId="27" borderId="82" xfId="0" applyFont="1" applyFill="1" applyBorder="1" applyAlignment="1">
      <alignment horizontal="left" vertical="center" indent="1"/>
    </xf>
    <xf numFmtId="0" fontId="62" fillId="0" borderId="82" xfId="0" applyFont="1" applyBorder="1" applyAlignment="1">
      <alignment horizontal="left" vertical="center" indent="1"/>
    </xf>
    <xf numFmtId="0" fontId="62" fillId="28" borderId="77" xfId="0" applyFont="1" applyFill="1" applyBorder="1" applyAlignment="1">
      <alignment horizontal="left" vertical="center" indent="1"/>
    </xf>
    <xf numFmtId="3" fontId="62" fillId="28" borderId="78" xfId="0" applyNumberFormat="1" applyFont="1" applyFill="1" applyBorder="1" applyAlignment="1">
      <alignment horizontal="left" vertical="center"/>
    </xf>
    <xf numFmtId="0" fontId="62" fillId="28" borderId="78" xfId="0" applyFont="1" applyFill="1" applyBorder="1" applyAlignment="1">
      <alignment horizontal="left" vertical="center"/>
    </xf>
    <xf numFmtId="0" fontId="62" fillId="0" borderId="77" xfId="0" applyFont="1" applyFill="1" applyBorder="1" applyAlignment="1">
      <alignment horizontal="left" vertical="center" indent="1"/>
    </xf>
    <xf numFmtId="3" fontId="62" fillId="0" borderId="78" xfId="0" applyNumberFormat="1" applyFont="1" applyFill="1" applyBorder="1" applyAlignment="1">
      <alignment horizontal="left" vertical="center"/>
    </xf>
    <xf numFmtId="0" fontId="62" fillId="0" borderId="78" xfId="0" applyFont="1" applyFill="1" applyBorder="1" applyAlignment="1">
      <alignment horizontal="left" vertical="center"/>
    </xf>
    <xf numFmtId="0" fontId="63" fillId="0" borderId="77" xfId="0" applyFont="1" applyFill="1" applyBorder="1" applyAlignment="1">
      <alignment horizontal="left" vertical="center" indent="1"/>
    </xf>
    <xf numFmtId="3" fontId="61" fillId="0" borderId="78" xfId="0" applyNumberFormat="1" applyFont="1" applyFill="1" applyBorder="1" applyAlignment="1">
      <alignment horizontal="left" vertical="center"/>
    </xf>
    <xf numFmtId="0" fontId="63" fillId="0" borderId="78" xfId="0" applyFont="1" applyFill="1" applyBorder="1" applyAlignment="1">
      <alignment horizontal="left" vertical="center"/>
    </xf>
    <xf numFmtId="0" fontId="62" fillId="0" borderId="82" xfId="0" applyFont="1" applyFill="1" applyBorder="1" applyAlignment="1">
      <alignment horizontal="left" vertical="center" indent="1"/>
    </xf>
    <xf numFmtId="3" fontId="62" fillId="0" borderId="83" xfId="0" applyNumberFormat="1" applyFont="1" applyFill="1" applyBorder="1" applyAlignment="1">
      <alignment horizontal="justify" vertical="center"/>
    </xf>
    <xf numFmtId="0" fontId="62" fillId="0" borderId="83" xfId="0" applyFont="1" applyFill="1" applyBorder="1" applyAlignment="1">
      <alignment horizontal="justify" vertical="center"/>
    </xf>
    <xf numFmtId="3" fontId="62" fillId="0" borderId="84" xfId="0" applyNumberFormat="1" applyFont="1" applyFill="1" applyBorder="1" applyAlignment="1">
      <alignment horizontal="justify" vertical="center"/>
    </xf>
    <xf numFmtId="0" fontId="62" fillId="29" borderId="82" xfId="0" applyFont="1" applyFill="1" applyBorder="1" applyAlignment="1">
      <alignment horizontal="left" vertical="center" indent="1"/>
    </xf>
    <xf numFmtId="3" fontId="62" fillId="29" borderId="83" xfId="0" applyNumberFormat="1" applyFont="1" applyFill="1" applyBorder="1" applyAlignment="1">
      <alignment horizontal="justify" vertical="center"/>
    </xf>
    <xf numFmtId="0" fontId="62" fillId="29" borderId="83" xfId="0" applyFont="1" applyFill="1" applyBorder="1" applyAlignment="1">
      <alignment horizontal="justify" vertical="center"/>
    </xf>
    <xf numFmtId="3" fontId="62" fillId="29" borderId="84" xfId="0" applyNumberFormat="1" applyFont="1" applyFill="1" applyBorder="1" applyAlignment="1">
      <alignment horizontal="justify" vertical="center"/>
    </xf>
    <xf numFmtId="0" fontId="62" fillId="0" borderId="84" xfId="0" applyFont="1" applyFill="1" applyBorder="1" applyAlignment="1">
      <alignment horizontal="justify" vertical="center"/>
    </xf>
    <xf numFmtId="0" fontId="62" fillId="29" borderId="84" xfId="0" applyFont="1" applyFill="1" applyBorder="1" applyAlignment="1">
      <alignment horizontal="justify" vertical="center"/>
    </xf>
    <xf numFmtId="0" fontId="63" fillId="0" borderId="82" xfId="0" applyFont="1" applyFill="1" applyBorder="1" applyAlignment="1">
      <alignment horizontal="justify" vertical="center"/>
    </xf>
    <xf numFmtId="0" fontId="63" fillId="0" borderId="83" xfId="0" applyFont="1" applyFill="1" applyBorder="1" applyAlignment="1">
      <alignment horizontal="justify" vertical="center"/>
    </xf>
    <xf numFmtId="183" fontId="61" fillId="0" borderId="84" xfId="0" applyNumberFormat="1" applyFont="1" applyFill="1" applyBorder="1" applyAlignment="1">
      <alignment horizontal="justify" vertical="center"/>
    </xf>
    <xf numFmtId="183" fontId="61" fillId="0" borderId="83" xfId="0" applyNumberFormat="1" applyFont="1" applyFill="1" applyBorder="1" applyAlignment="1">
      <alignment horizontal="justify" vertical="center"/>
    </xf>
    <xf numFmtId="43" fontId="1" fillId="0" borderId="0" xfId="16" applyNumberFormat="1" applyFill="1"/>
    <xf numFmtId="0" fontId="1" fillId="0" borderId="2" xfId="2" applyFont="1" applyBorder="1" applyAlignment="1" applyProtection="1">
      <alignment wrapText="1"/>
    </xf>
    <xf numFmtId="0" fontId="2" fillId="0" borderId="2" xfId="2" applyFont="1" applyBorder="1" applyAlignment="1" applyProtection="1"/>
    <xf numFmtId="0" fontId="64" fillId="25" borderId="77" xfId="0" applyFont="1" applyFill="1" applyBorder="1" applyAlignment="1">
      <alignment horizontal="left" vertical="center" indent="1"/>
    </xf>
    <xf numFmtId="0" fontId="64" fillId="0" borderId="78" xfId="0" applyFont="1" applyBorder="1" applyAlignment="1">
      <alignment horizontal="left" vertical="center" indent="1"/>
    </xf>
    <xf numFmtId="0" fontId="0" fillId="0" borderId="1" xfId="0" applyBorder="1" applyAlignment="1">
      <alignment wrapText="1"/>
    </xf>
    <xf numFmtId="0" fontId="2" fillId="11" borderId="0" xfId="0" applyFont="1" applyFill="1" applyBorder="1" applyProtection="1">
      <protection locked="0"/>
    </xf>
    <xf numFmtId="0" fontId="0" fillId="11" borderId="0" xfId="0" applyFill="1" applyBorder="1" applyProtection="1">
      <protection locked="0"/>
    </xf>
    <xf numFmtId="0" fontId="0" fillId="11" borderId="0" xfId="0" applyFill="1" applyBorder="1" applyAlignment="1" applyProtection="1">
      <alignment horizontal="center" vertical="center"/>
      <protection locked="0"/>
    </xf>
    <xf numFmtId="10" fontId="0" fillId="11" borderId="6" xfId="22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Border="1"/>
    <xf numFmtId="10" fontId="0" fillId="0" borderId="4" xfId="22" applyNumberFormat="1" applyFont="1" applyFill="1" applyBorder="1"/>
    <xf numFmtId="10" fontId="0" fillId="0" borderId="0" xfId="22" applyNumberFormat="1" applyFont="1"/>
    <xf numFmtId="10" fontId="0" fillId="0" borderId="3" xfId="22" applyNumberFormat="1" applyFont="1" applyFill="1" applyBorder="1" applyAlignment="1">
      <alignment horizontal="center" vertical="center"/>
    </xf>
    <xf numFmtId="43" fontId="0" fillId="0" borderId="0" xfId="22" applyNumberFormat="1" applyFont="1"/>
    <xf numFmtId="170" fontId="0" fillId="0" borderId="0" xfId="0" applyNumberFormat="1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5" borderId="0" xfId="2" applyFont="1" applyFill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3" fillId="6" borderId="0" xfId="2" applyFill="1" applyAlignment="1" applyProtection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5" borderId="0" xfId="2" applyFont="1" applyFill="1" applyAlignment="1" applyProtection="1">
      <alignment horizontal="left" vertical="center" wrapText="1"/>
    </xf>
    <xf numFmtId="0" fontId="3" fillId="7" borderId="0" xfId="2" applyFill="1" applyAlignment="1" applyProtection="1">
      <alignment horizontal="left" vertical="center"/>
    </xf>
    <xf numFmtId="0" fontId="2" fillId="8" borderId="2" xfId="20" applyFont="1" applyFill="1" applyBorder="1" applyAlignment="1">
      <alignment horizontal="center" vertical="center" wrapText="1"/>
    </xf>
    <xf numFmtId="0" fontId="2" fillId="8" borderId="3" xfId="20" applyFont="1" applyFill="1" applyBorder="1" applyAlignment="1">
      <alignment horizontal="center" vertical="center" wrapText="1"/>
    </xf>
    <xf numFmtId="0" fontId="2" fillId="8" borderId="2" xfId="20" applyFont="1" applyFill="1" applyBorder="1" applyAlignment="1">
      <alignment horizontal="center" vertical="center"/>
    </xf>
    <xf numFmtId="0" fontId="2" fillId="8" borderId="3" xfId="2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3" fillId="21" borderId="0" xfId="2" applyFill="1" applyAlignment="1" applyProtection="1">
      <alignment horizontal="center" vertical="center" wrapText="1"/>
    </xf>
    <xf numFmtId="0" fontId="52" fillId="23" borderId="65" xfId="0" applyFont="1" applyFill="1" applyBorder="1" applyAlignment="1">
      <alignment vertical="center" wrapText="1"/>
    </xf>
    <xf numFmtId="0" fontId="52" fillId="23" borderId="66" xfId="0" applyFont="1" applyFill="1" applyBorder="1" applyAlignment="1">
      <alignment vertical="center" wrapText="1"/>
    </xf>
    <xf numFmtId="0" fontId="52" fillId="23" borderId="67" xfId="0" applyFont="1" applyFill="1" applyBorder="1" applyAlignment="1">
      <alignment vertical="center" wrapText="1"/>
    </xf>
    <xf numFmtId="0" fontId="52" fillId="23" borderId="68" xfId="0" applyFont="1" applyFill="1" applyBorder="1" applyAlignment="1">
      <alignment vertical="center" wrapText="1"/>
    </xf>
    <xf numFmtId="0" fontId="52" fillId="21" borderId="0" xfId="0" applyFont="1" applyFill="1" applyAlignment="1">
      <alignment horizontal="center" vertical="center" wrapText="1"/>
    </xf>
    <xf numFmtId="0" fontId="52" fillId="21" borderId="0" xfId="0" applyFont="1" applyFill="1" applyAlignment="1">
      <alignment horizontal="center" vertical="top" wrapText="1"/>
    </xf>
    <xf numFmtId="0" fontId="0" fillId="21" borderId="0" xfId="0" applyFill="1" applyAlignment="1">
      <alignment horizontal="center" vertical="center" wrapText="1"/>
    </xf>
    <xf numFmtId="0" fontId="50" fillId="21" borderId="61" xfId="0" applyFont="1" applyFill="1" applyBorder="1" applyAlignment="1">
      <alignment horizontal="center" vertical="top" wrapText="1"/>
    </xf>
    <xf numFmtId="0" fontId="3" fillId="21" borderId="0" xfId="2" applyFill="1" applyAlignment="1" applyProtection="1">
      <alignment horizontal="center" vertical="top" wrapText="1"/>
    </xf>
    <xf numFmtId="0" fontId="3" fillId="21" borderId="61" xfId="2" applyFill="1" applyBorder="1" applyAlignment="1" applyProtection="1">
      <alignment horizontal="center" vertical="top" wrapText="1"/>
    </xf>
    <xf numFmtId="0" fontId="50" fillId="21" borderId="62" xfId="0" applyFont="1" applyFill="1" applyBorder="1" applyAlignment="1">
      <alignment horizontal="center" vertical="top" wrapText="1"/>
    </xf>
    <xf numFmtId="0" fontId="51" fillId="21" borderId="62" xfId="0" applyFont="1" applyFill="1" applyBorder="1" applyAlignment="1">
      <alignment horizontal="center" vertical="top" wrapText="1"/>
    </xf>
    <xf numFmtId="0" fontId="52" fillId="21" borderId="63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3" fillId="0" borderId="36" xfId="0" applyFont="1" applyBorder="1" applyAlignment="1">
      <alignment horizontal="left" wrapText="1"/>
    </xf>
    <xf numFmtId="0" fontId="13" fillId="0" borderId="34" xfId="0" applyFont="1" applyBorder="1" applyAlignment="1">
      <alignment horizontal="left" wrapText="1"/>
    </xf>
    <xf numFmtId="0" fontId="13" fillId="0" borderId="37" xfId="0" applyFont="1" applyBorder="1" applyAlignment="1">
      <alignment horizontal="left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7" fillId="0" borderId="36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5" fontId="3" fillId="20" borderId="19" xfId="2" applyNumberFormat="1" applyFill="1" applyBorder="1" applyAlignment="1" applyProtection="1">
      <alignment horizontal="left"/>
    </xf>
    <xf numFmtId="15" fontId="3" fillId="20" borderId="23" xfId="2" applyNumberFormat="1" applyFill="1" applyBorder="1" applyAlignment="1" applyProtection="1">
      <alignment horizontal="left"/>
    </xf>
    <xf numFmtId="15" fontId="3" fillId="20" borderId="70" xfId="2" applyNumberFormat="1" applyFill="1" applyBorder="1" applyAlignment="1" applyProtection="1">
      <alignment horizontal="left"/>
    </xf>
    <xf numFmtId="0" fontId="3" fillId="20" borderId="19" xfId="2" applyFill="1" applyBorder="1" applyAlignment="1" applyProtection="1"/>
    <xf numFmtId="0" fontId="3" fillId="20" borderId="23" xfId="2" applyFill="1" applyBorder="1" applyAlignment="1" applyProtection="1"/>
    <xf numFmtId="0" fontId="3" fillId="20" borderId="70" xfId="2" applyFill="1" applyBorder="1" applyAlignment="1" applyProtection="1"/>
    <xf numFmtId="0" fontId="3" fillId="20" borderId="19" xfId="2" applyFill="1" applyBorder="1" applyAlignment="1" applyProtection="1">
      <alignment horizontal="left"/>
    </xf>
    <xf numFmtId="0" fontId="3" fillId="20" borderId="23" xfId="2" applyFill="1" applyBorder="1" applyAlignment="1" applyProtection="1">
      <alignment horizontal="left"/>
    </xf>
    <xf numFmtId="0" fontId="3" fillId="20" borderId="70" xfId="2" applyFill="1" applyBorder="1" applyAlignment="1" applyProtection="1">
      <alignment horizontal="left"/>
    </xf>
    <xf numFmtId="0" fontId="3" fillId="20" borderId="56" xfId="2" applyFill="1" applyBorder="1" applyAlignment="1" applyProtection="1">
      <alignment horizontal="left"/>
    </xf>
    <xf numFmtId="0" fontId="3" fillId="20" borderId="71" xfId="2" applyFill="1" applyBorder="1" applyAlignment="1" applyProtection="1">
      <alignment horizontal="left"/>
    </xf>
    <xf numFmtId="0" fontId="3" fillId="20" borderId="72" xfId="2" applyFill="1" applyBorder="1" applyAlignment="1" applyProtection="1">
      <alignment horizontal="left"/>
    </xf>
    <xf numFmtId="15" fontId="54" fillId="20" borderId="55" xfId="0" applyNumberFormat="1" applyFont="1" applyFill="1" applyBorder="1" applyAlignment="1">
      <alignment horizontal="left"/>
    </xf>
    <xf numFmtId="15" fontId="54" fillId="20" borderId="22" xfId="0" applyNumberFormat="1" applyFont="1" applyFill="1" applyBorder="1" applyAlignment="1">
      <alignment horizontal="left"/>
    </xf>
    <xf numFmtId="15" fontId="54" fillId="20" borderId="69" xfId="0" applyNumberFormat="1" applyFont="1" applyFill="1" applyBorder="1" applyAlignment="1">
      <alignment horizontal="left"/>
    </xf>
    <xf numFmtId="0" fontId="55" fillId="20" borderId="19" xfId="0" applyFont="1" applyFill="1" applyBorder="1" applyAlignment="1">
      <alignment horizontal="left"/>
    </xf>
    <xf numFmtId="0" fontId="55" fillId="20" borderId="23" xfId="0" applyFont="1" applyFill="1" applyBorder="1" applyAlignment="1">
      <alignment horizontal="left"/>
    </xf>
    <xf numFmtId="0" fontId="55" fillId="20" borderId="15" xfId="0" applyFont="1" applyFill="1" applyBorder="1" applyAlignment="1">
      <alignment horizontal="left"/>
    </xf>
    <xf numFmtId="0" fontId="55" fillId="20" borderId="70" xfId="0" applyFont="1" applyFill="1" applyBorder="1" applyAlignment="1">
      <alignment horizontal="left"/>
    </xf>
    <xf numFmtId="0" fontId="61" fillId="0" borderId="74" xfId="0" applyFont="1" applyBorder="1" applyAlignment="1">
      <alignment horizontal="center" vertical="center"/>
    </xf>
    <xf numFmtId="0" fontId="61" fillId="0" borderId="75" xfId="0" applyFont="1" applyBorder="1" applyAlignment="1">
      <alignment horizontal="center" vertical="center"/>
    </xf>
    <xf numFmtId="0" fontId="61" fillId="0" borderId="76" xfId="0" applyFont="1" applyBorder="1" applyAlignment="1">
      <alignment horizontal="center" vertical="center"/>
    </xf>
    <xf numFmtId="0" fontId="61" fillId="26" borderId="79" xfId="0" applyFont="1" applyFill="1" applyBorder="1" applyAlignment="1">
      <alignment horizontal="center" vertical="center"/>
    </xf>
    <xf numFmtId="0" fontId="61" fillId="26" borderId="80" xfId="0" applyFont="1" applyFill="1" applyBorder="1" applyAlignment="1">
      <alignment horizontal="center" vertical="center"/>
    </xf>
    <xf numFmtId="0" fontId="61" fillId="26" borderId="81" xfId="0" applyFont="1" applyFill="1" applyBorder="1" applyAlignment="1">
      <alignment horizontal="center" vertical="center"/>
    </xf>
    <xf numFmtId="0" fontId="34" fillId="11" borderId="29" xfId="16" applyFont="1" applyFill="1" applyBorder="1" applyAlignment="1">
      <alignment horizontal="center" vertical="center" wrapText="1"/>
    </xf>
    <xf numFmtId="0" fontId="34" fillId="11" borderId="30" xfId="16" applyFont="1" applyFill="1" applyBorder="1" applyAlignment="1">
      <alignment horizontal="center" vertical="center" wrapText="1"/>
    </xf>
    <xf numFmtId="0" fontId="34" fillId="11" borderId="31" xfId="16" applyFont="1" applyFill="1" applyBorder="1" applyAlignment="1">
      <alignment horizontal="center" vertical="center" wrapText="1"/>
    </xf>
    <xf numFmtId="0" fontId="1" fillId="14" borderId="0" xfId="16" applyFill="1" applyAlignment="1">
      <alignment horizontal="left" vertical="center" wrapText="1"/>
    </xf>
    <xf numFmtId="0" fontId="1" fillId="2" borderId="32" xfId="16" applyFont="1" applyFill="1" applyBorder="1" applyAlignment="1" applyProtection="1">
      <alignment horizontal="left" vertical="center" wrapText="1"/>
    </xf>
    <xf numFmtId="0" fontId="1" fillId="2" borderId="11" xfId="16" applyFont="1" applyFill="1" applyBorder="1" applyAlignment="1" applyProtection="1">
      <alignment horizontal="left" vertical="center" wrapText="1"/>
    </xf>
    <xf numFmtId="0" fontId="1" fillId="2" borderId="21" xfId="16" applyFont="1" applyFill="1" applyBorder="1" applyAlignment="1" applyProtection="1">
      <alignment horizontal="left" vertical="center" wrapText="1"/>
    </xf>
    <xf numFmtId="0" fontId="1" fillId="2" borderId="2" xfId="16" applyFont="1" applyFill="1" applyBorder="1" applyAlignment="1" applyProtection="1">
      <alignment horizontal="left" vertical="center" wrapText="1"/>
    </xf>
    <xf numFmtId="0" fontId="1" fillId="2" borderId="57" xfId="16" applyFont="1" applyFill="1" applyBorder="1" applyAlignment="1" applyProtection="1">
      <alignment horizontal="left" vertical="center" wrapText="1"/>
    </xf>
    <xf numFmtId="0" fontId="1" fillId="2" borderId="16" xfId="16" applyFont="1" applyFill="1" applyBorder="1" applyAlignment="1" applyProtection="1">
      <alignment horizontal="left" vertical="center" wrapText="1"/>
    </xf>
    <xf numFmtId="0" fontId="36" fillId="0" borderId="20" xfId="16" applyFont="1" applyBorder="1" applyAlignment="1" applyProtection="1">
      <alignment horizontal="center" vertical="center"/>
    </xf>
    <xf numFmtId="0" fontId="36" fillId="0" borderId="55" xfId="16" applyFont="1" applyBorder="1" applyAlignment="1" applyProtection="1">
      <alignment horizontal="center" vertical="center"/>
    </xf>
    <xf numFmtId="0" fontId="36" fillId="0" borderId="21" xfId="16" applyFont="1" applyBorder="1" applyAlignment="1" applyProtection="1">
      <alignment horizontal="center" vertical="center"/>
    </xf>
    <xf numFmtId="0" fontId="36" fillId="0" borderId="19" xfId="16" applyFont="1" applyBorder="1" applyAlignment="1" applyProtection="1">
      <alignment horizontal="center" vertical="center"/>
    </xf>
    <xf numFmtId="0" fontId="36" fillId="0" borderId="32" xfId="16" applyFont="1" applyBorder="1" applyAlignment="1" applyProtection="1">
      <alignment horizontal="center" vertical="center"/>
    </xf>
    <xf numFmtId="0" fontId="36" fillId="0" borderId="56" xfId="16" applyFont="1" applyBorder="1" applyAlignment="1" applyProtection="1">
      <alignment horizontal="center" vertical="center"/>
    </xf>
    <xf numFmtId="0" fontId="37" fillId="15" borderId="26" xfId="16" applyFont="1" applyFill="1" applyBorder="1" applyAlignment="1" applyProtection="1">
      <alignment horizontal="center" vertical="center" wrapText="1"/>
    </xf>
    <xf numFmtId="0" fontId="37" fillId="15" borderId="27" xfId="16" applyFont="1" applyFill="1" applyBorder="1" applyAlignment="1" applyProtection="1">
      <alignment horizontal="center" vertical="center" wrapText="1"/>
    </xf>
    <xf numFmtId="0" fontId="37" fillId="15" borderId="28" xfId="16" applyFont="1" applyFill="1" applyBorder="1" applyAlignment="1" applyProtection="1">
      <alignment horizontal="center" vertical="center" wrapText="1"/>
    </xf>
    <xf numFmtId="0" fontId="38" fillId="0" borderId="20" xfId="16" applyFont="1" applyBorder="1" applyAlignment="1" applyProtection="1">
      <alignment horizontal="center" vertical="center" wrapText="1"/>
    </xf>
    <xf numFmtId="0" fontId="38" fillId="0" borderId="5" xfId="16" applyFont="1" applyBorder="1" applyAlignment="1" applyProtection="1">
      <alignment horizontal="center" vertical="center" wrapText="1"/>
    </xf>
    <xf numFmtId="0" fontId="38" fillId="0" borderId="9" xfId="16" applyFont="1" applyBorder="1" applyAlignment="1" applyProtection="1">
      <alignment horizontal="center" vertical="center" wrapText="1"/>
    </xf>
    <xf numFmtId="0" fontId="38" fillId="0" borderId="32" xfId="16" applyFont="1" applyBorder="1" applyAlignment="1" applyProtection="1">
      <alignment horizontal="center" vertical="center" wrapText="1"/>
    </xf>
    <xf numFmtId="0" fontId="38" fillId="0" borderId="11" xfId="16" applyFont="1" applyBorder="1" applyAlignment="1" applyProtection="1">
      <alignment horizontal="center" vertical="center" wrapText="1"/>
    </xf>
    <xf numFmtId="0" fontId="38" fillId="0" borderId="12" xfId="16" applyFont="1" applyBorder="1" applyAlignment="1" applyProtection="1">
      <alignment horizontal="center" vertical="center" wrapText="1"/>
    </xf>
    <xf numFmtId="0" fontId="39" fillId="16" borderId="29" xfId="16" applyFont="1" applyFill="1" applyBorder="1" applyAlignment="1" applyProtection="1">
      <alignment horizontal="center" vertical="center"/>
    </xf>
    <xf numFmtId="0" fontId="39" fillId="16" borderId="30" xfId="16" applyFont="1" applyFill="1" applyBorder="1" applyAlignment="1" applyProtection="1">
      <alignment horizontal="center" vertical="center"/>
    </xf>
    <xf numFmtId="0" fontId="39" fillId="16" borderId="31" xfId="16" applyFont="1" applyFill="1" applyBorder="1" applyAlignment="1" applyProtection="1">
      <alignment horizontal="center" vertical="center"/>
    </xf>
    <xf numFmtId="0" fontId="36" fillId="2" borderId="26" xfId="16" applyFont="1" applyFill="1" applyBorder="1" applyAlignment="1" applyProtection="1">
      <alignment horizontal="center" vertical="center"/>
    </xf>
    <xf numFmtId="0" fontId="36" fillId="2" borderId="27" xfId="16" applyFont="1" applyFill="1" applyBorder="1" applyAlignment="1" applyProtection="1">
      <alignment horizontal="center" vertical="center"/>
    </xf>
    <xf numFmtId="0" fontId="36" fillId="17" borderId="57" xfId="16" applyFont="1" applyFill="1" applyBorder="1" applyAlignment="1">
      <alignment horizontal="center" vertical="center" wrapText="1"/>
    </xf>
    <xf numFmtId="0" fontId="36" fillId="17" borderId="22" xfId="16" applyFont="1" applyFill="1" applyBorder="1" applyAlignment="1">
      <alignment horizontal="center" vertical="center" wrapText="1"/>
    </xf>
    <xf numFmtId="0" fontId="1" fillId="2" borderId="9" xfId="16" applyFill="1" applyBorder="1" applyAlignment="1" applyProtection="1">
      <alignment horizontal="center" vertical="center" wrapText="1"/>
      <protection hidden="1"/>
    </xf>
    <xf numFmtId="0" fontId="1" fillId="2" borderId="12" xfId="16" applyFill="1" applyBorder="1" applyAlignment="1" applyProtection="1">
      <alignment horizontal="center" vertical="center" wrapText="1"/>
      <protection hidden="1"/>
    </xf>
    <xf numFmtId="0" fontId="36" fillId="2" borderId="60" xfId="16" applyFont="1" applyFill="1" applyBorder="1" applyAlignment="1" applyProtection="1">
      <alignment horizontal="center" vertical="center" wrapText="1"/>
      <protection hidden="1"/>
    </xf>
    <xf numFmtId="0" fontId="36" fillId="2" borderId="13" xfId="16" applyFont="1" applyFill="1" applyBorder="1" applyAlignment="1" applyProtection="1">
      <alignment horizontal="center" vertical="center" wrapText="1"/>
      <protection hidden="1"/>
    </xf>
    <xf numFmtId="0" fontId="36" fillId="2" borderId="59" xfId="16" applyFont="1" applyFill="1" applyBorder="1" applyAlignment="1" applyProtection="1">
      <alignment horizontal="center" vertical="center" wrapText="1"/>
      <protection hidden="1"/>
    </xf>
    <xf numFmtId="0" fontId="36" fillId="2" borderId="20" xfId="16" applyFont="1" applyFill="1" applyBorder="1" applyAlignment="1" applyProtection="1">
      <alignment horizontal="center" vertical="center" wrapText="1"/>
      <protection hidden="1"/>
    </xf>
    <xf numFmtId="0" fontId="36" fillId="2" borderId="32" xfId="16" applyFont="1" applyFill="1" applyBorder="1" applyAlignment="1" applyProtection="1">
      <alignment horizontal="center" vertical="center" wrapText="1"/>
      <protection hidden="1"/>
    </xf>
    <xf numFmtId="0" fontId="41" fillId="15" borderId="58" xfId="16" applyFont="1" applyFill="1" applyBorder="1" applyAlignment="1" applyProtection="1">
      <alignment horizontal="center" vertical="center" wrapText="1"/>
      <protection hidden="1"/>
    </xf>
    <xf numFmtId="0" fontId="41" fillId="15" borderId="54" xfId="16" applyFont="1" applyFill="1" applyBorder="1" applyAlignment="1" applyProtection="1">
      <alignment horizontal="center" vertical="center" wrapText="1"/>
      <protection hidden="1"/>
    </xf>
  </cellXfs>
  <cellStyles count="33">
    <cellStyle name="Euro" xfId="1"/>
    <cellStyle name="Hipervínculo" xfId="2" builtinId="8"/>
    <cellStyle name="Millares" xfId="3" builtinId="3"/>
    <cellStyle name="Millares [0] 2" xfId="4"/>
    <cellStyle name="Millares [0] 2 2" xfId="5"/>
    <cellStyle name="Millares [0] 3" xfId="6"/>
    <cellStyle name="Millares 2" xfId="7"/>
    <cellStyle name="Millares 3" xfId="8"/>
    <cellStyle name="Millares 3 2" xfId="9"/>
    <cellStyle name="Millares 4" xfId="10"/>
    <cellStyle name="Millares 5" xfId="11"/>
    <cellStyle name="Millares 6" xfId="12"/>
    <cellStyle name="Millares 7" xfId="13"/>
    <cellStyle name="Millares 8" xfId="14"/>
    <cellStyle name="Millares 9" xfId="31"/>
    <cellStyle name="Moneda" xfId="15" builtinId="4"/>
    <cellStyle name="Normal" xfId="0" builtinId="0"/>
    <cellStyle name="Normal 2" xfId="16"/>
    <cellStyle name="Normal 3" xfId="17"/>
    <cellStyle name="Normal 3 2" xfId="18"/>
    <cellStyle name="Normal 4" xfId="19"/>
    <cellStyle name="Normal 4 2" xfId="20"/>
    <cellStyle name="Normal 5" xfId="21"/>
    <cellStyle name="Normal 6" xfId="32"/>
    <cellStyle name="Porcentaje" xfId="22" builtinId="5"/>
    <cellStyle name="Porcentaje 3" xfId="23"/>
    <cellStyle name="Porcentaje 4" xfId="30"/>
    <cellStyle name="Porcentual 2" xfId="24"/>
    <cellStyle name="Porcentual 2 2" xfId="25"/>
    <cellStyle name="Porcentual 3" xfId="26"/>
    <cellStyle name="Porcentual 4" xfId="27"/>
    <cellStyle name="Porcentual 5" xfId="28"/>
    <cellStyle name="Porcentual_NIVEL DE RIESGO" xfId="29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connections" Target="connection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 Balance</a:t>
            </a:r>
            <a:r>
              <a:rPr lang="es-CO" baseline="0"/>
              <a:t> General años 2012-2013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'BALANCE GENERAL'!$C$5</c:f>
              <c:strCache>
                <c:ptCount val="1"/>
                <c:pt idx="0">
                  <c:v>ACTIVO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'BALANCE GENERAL'!$D$2:$E$4</c:f>
              <c:strCache>
                <c:ptCount val="2"/>
                <c:pt idx="0">
                  <c:v>2012</c:v>
                </c:pt>
                <c:pt idx="1">
                  <c:v>2013</c:v>
                </c:pt>
              </c:strCache>
            </c:strRef>
          </c:cat>
          <c:val>
            <c:numRef>
              <c:f>'BALANCE GENERAL'!$D$5:$E$5</c:f>
              <c:numCache>
                <c:formatCode>_(* #,##0.00_);_(* \(#,##0.00\);_(* "-"??_);_(@_)</c:formatCode>
                <c:ptCount val="2"/>
                <c:pt idx="0">
                  <c:v>595604101.20000005</c:v>
                </c:pt>
                <c:pt idx="1">
                  <c:v>747414550.15999997</c:v>
                </c:pt>
              </c:numCache>
            </c:numRef>
          </c:val>
        </c:ser>
        <c:ser>
          <c:idx val="1"/>
          <c:order val="1"/>
          <c:tx>
            <c:strRef>
              <c:f>'BALANCE GENERAL'!$C$72</c:f>
              <c:strCache>
                <c:ptCount val="1"/>
                <c:pt idx="0">
                  <c:v>PASIVO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'BALANCE GENERAL'!$D$2:$E$4</c:f>
              <c:strCache>
                <c:ptCount val="2"/>
                <c:pt idx="0">
                  <c:v>2012</c:v>
                </c:pt>
                <c:pt idx="1">
                  <c:v>2013</c:v>
                </c:pt>
              </c:strCache>
            </c:strRef>
          </c:cat>
          <c:val>
            <c:numRef>
              <c:f>'BALANCE GENERAL'!$D$72:$E$72</c:f>
              <c:numCache>
                <c:formatCode>_(* #,##0.00_);_(* \(#,##0.00\);_(* "-"??_);_(@_)</c:formatCode>
                <c:ptCount val="2"/>
                <c:pt idx="0">
                  <c:v>216085569</c:v>
                </c:pt>
                <c:pt idx="1">
                  <c:v>397970443.14999992</c:v>
                </c:pt>
              </c:numCache>
            </c:numRef>
          </c:val>
        </c:ser>
        <c:ser>
          <c:idx val="2"/>
          <c:order val="2"/>
          <c:tx>
            <c:strRef>
              <c:f>'BALANCE GENERAL'!$C$154</c:f>
              <c:strCache>
                <c:ptCount val="1"/>
                <c:pt idx="0">
                  <c:v>PATRIMONIO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'BALANCE GENERAL'!$D$2:$E$4</c:f>
              <c:strCache>
                <c:ptCount val="2"/>
                <c:pt idx="0">
                  <c:v>2012</c:v>
                </c:pt>
                <c:pt idx="1">
                  <c:v>2013</c:v>
                </c:pt>
              </c:strCache>
            </c:strRef>
          </c:cat>
          <c:val>
            <c:numRef>
              <c:f>'BALANCE GENERAL'!$D$154:$E$154</c:f>
              <c:numCache>
                <c:formatCode>_(* #,##0.00_);_(* \(#,##0.00\);_(* "-"??_);_(@_)</c:formatCode>
                <c:ptCount val="2"/>
                <c:pt idx="0">
                  <c:v>312051585.84000003</c:v>
                </c:pt>
                <c:pt idx="1">
                  <c:v>349444107.01000011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114576"/>
        <c:axId val="34115136"/>
        <c:axId val="0"/>
      </c:bar3DChart>
      <c:catAx>
        <c:axId val="3411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115136"/>
        <c:crosses val="autoZero"/>
        <c:auto val="1"/>
        <c:lblAlgn val="ctr"/>
        <c:lblOffset val="100"/>
        <c:noMultiLvlLbl val="0"/>
      </c:catAx>
      <c:valAx>
        <c:axId val="3411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Pesos</a:t>
                </a:r>
                <a:r>
                  <a:rPr lang="es-CO" baseline="0"/>
                  <a:t> ($)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1145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Proyección</a:t>
            </a:r>
            <a:r>
              <a:rPr lang="es-CO" baseline="0"/>
              <a:t> de Costos de Ventas2014-2023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'PROYECCIÓN DE INGRESOS Y COSTOS'!$B$42</c:f>
              <c:strCache>
                <c:ptCount val="1"/>
                <c:pt idx="0">
                  <c:v>COMERCIO AL POR MAYOR Y DETAL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'PROYECCIÓN DE INGRESOS Y COSTOS'!$C$40:$M$40</c:f>
              <c:numCache>
                <c:formatCode>General</c:formatCode>
                <c:ptCount val="11"/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'PROYECCIÓN DE INGRESOS Y COSTOS'!$C$42:$M$42</c:f>
              <c:numCache>
                <c:formatCode>_(* #,##0.00_);_(* \(#,##0.00\);_(* "-"??_);_(@_)</c:formatCode>
                <c:ptCount val="11"/>
                <c:pt idx="0">
                  <c:v>545027102.70000005</c:v>
                </c:pt>
                <c:pt idx="1">
                  <c:v>572278457.83500004</c:v>
                </c:pt>
                <c:pt idx="2">
                  <c:v>600892380.72675002</c:v>
                </c:pt>
                <c:pt idx="3">
                  <c:v>668793219.74887276</c:v>
                </c:pt>
                <c:pt idx="4">
                  <c:v>702232880.73631644</c:v>
                </c:pt>
                <c:pt idx="5">
                  <c:v>737344524.77313232</c:v>
                </c:pt>
                <c:pt idx="6">
                  <c:v>820664456.07249629</c:v>
                </c:pt>
                <c:pt idx="7">
                  <c:v>861697678.87612116</c:v>
                </c:pt>
                <c:pt idx="8">
                  <c:v>904782562.81992722</c:v>
                </c:pt>
                <c:pt idx="9">
                  <c:v>1007022992.4185791</c:v>
                </c:pt>
                <c:pt idx="10">
                  <c:v>1057374142.0395081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080096"/>
        <c:axId val="171080656"/>
      </c:lineChart>
      <c:catAx>
        <c:axId val="17108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080656"/>
        <c:crosses val="autoZero"/>
        <c:auto val="1"/>
        <c:lblAlgn val="ctr"/>
        <c:lblOffset val="100"/>
        <c:noMultiLvlLbl val="0"/>
      </c:catAx>
      <c:valAx>
        <c:axId val="17108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Pesos ($)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0800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Proyección de Gastos 2014-2023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'PROYECCIÓN DE GASTOS'!$B$15</c:f>
              <c:strCache>
                <c:ptCount val="1"/>
                <c:pt idx="0">
                  <c:v>GASTOS ADMINISTRATIVOS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'PROYECCIÓN DE GASTOS'!$C$14:$M$14</c:f>
              <c:numCache>
                <c:formatCode>General</c:formatCode>
                <c:ptCount val="11"/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'PROYECCIÓN DE GASTOS'!$C$15:$M$15</c:f>
              <c:numCache>
                <c:formatCode>_(* #,##0.00_);_(* \(#,##0.00\);_(* "-"??_);_(@_)</c:formatCode>
                <c:ptCount val="11"/>
                <c:pt idx="0">
                  <c:v>97225368.349999994</c:v>
                </c:pt>
                <c:pt idx="1">
                  <c:v>100142129.4005</c:v>
                </c:pt>
                <c:pt idx="2">
                  <c:v>103146393.28251502</c:v>
                </c:pt>
                <c:pt idx="3">
                  <c:v>106240785.08099045</c:v>
                </c:pt>
                <c:pt idx="4">
                  <c:v>109428008.63342017</c:v>
                </c:pt>
                <c:pt idx="5">
                  <c:v>120083343.89242277</c:v>
                </c:pt>
                <c:pt idx="6">
                  <c:v>116092174.35919547</c:v>
                </c:pt>
                <c:pt idx="7">
                  <c:v>119574939.58997132</c:v>
                </c:pt>
                <c:pt idx="8">
                  <c:v>123162187.77767049</c:v>
                </c:pt>
                <c:pt idx="9">
                  <c:v>126857053.41100059</c:v>
                </c:pt>
                <c:pt idx="10">
                  <c:v>138035260.01333061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'PROYECCIÓN DE GASTOS'!$B$16</c:f>
              <c:strCache>
                <c:ptCount val="1"/>
                <c:pt idx="0">
                  <c:v>GASTOS DE VENTAS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'PROYECCIÓN DE GASTOS'!$C$14:$M$14</c:f>
              <c:numCache>
                <c:formatCode>General</c:formatCode>
                <c:ptCount val="11"/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'PROYECCIÓN DE GASTOS'!$C$16:$M$16</c:f>
              <c:numCache>
                <c:formatCode>_(* #,##0.00_);_(* \(#,##0.00\);_(* "-"??_);_(@_)</c:formatCode>
                <c:ptCount val="11"/>
                <c:pt idx="0">
                  <c:v>29986814.579999998</c:v>
                </c:pt>
                <c:pt idx="1">
                  <c:v>30886419.0174</c:v>
                </c:pt>
                <c:pt idx="2">
                  <c:v>31813011.587921999</c:v>
                </c:pt>
                <c:pt idx="3">
                  <c:v>33750423.993626453</c:v>
                </c:pt>
                <c:pt idx="4">
                  <c:v>34762936.71343524</c:v>
                </c:pt>
                <c:pt idx="5">
                  <c:v>62387883.814838298</c:v>
                </c:pt>
                <c:pt idx="6">
                  <c:v>37986399.546061955</c:v>
                </c:pt>
                <c:pt idx="7">
                  <c:v>39125991.532443821</c:v>
                </c:pt>
                <c:pt idx="8">
                  <c:v>40299771.278417133</c:v>
                </c:pt>
                <c:pt idx="9">
                  <c:v>42754027.349272735</c:v>
                </c:pt>
                <c:pt idx="10">
                  <c:v>70618707.169750914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'PROYECCIÓN DE GASTOS'!$B$18</c:f>
              <c:strCache>
                <c:ptCount val="1"/>
                <c:pt idx="0">
                  <c:v>GASTOS DE DEPRECIACIÓN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'PROYECCIÓN DE GASTOS'!$C$14:$M$14</c:f>
              <c:numCache>
                <c:formatCode>General</c:formatCode>
                <c:ptCount val="11"/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'PROYECCIÓN DE GASTOS'!$C$18:$M$18</c:f>
              <c:numCache>
                <c:formatCode>_(* #,##0.00_);_(* \(#,##0.00\);_(* "-"??_);_(@_)</c:formatCode>
                <c:ptCount val="11"/>
                <c:pt idx="0">
                  <c:v>17550669.899999999</c:v>
                </c:pt>
                <c:pt idx="1">
                  <c:v>17550669.899999999</c:v>
                </c:pt>
                <c:pt idx="2">
                  <c:v>17550669.899999999</c:v>
                </c:pt>
                <c:pt idx="3">
                  <c:v>17550669.899999999</c:v>
                </c:pt>
                <c:pt idx="4">
                  <c:v>16003902.699999999</c:v>
                </c:pt>
                <c:pt idx="5">
                  <c:v>15866488.9</c:v>
                </c:pt>
                <c:pt idx="6">
                  <c:v>15866488.9</c:v>
                </c:pt>
                <c:pt idx="7">
                  <c:v>15866488.9</c:v>
                </c:pt>
                <c:pt idx="8">
                  <c:v>4791009.4000000004</c:v>
                </c:pt>
                <c:pt idx="9">
                  <c:v>4791009.4000000004</c:v>
                </c:pt>
                <c:pt idx="10">
                  <c:v>4791009.4000000004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'PROYECCIÓN DE GASTOS'!$B$17</c:f>
              <c:strCache>
                <c:ptCount val="1"/>
                <c:pt idx="0">
                  <c:v>GASTOS NO OPERACIONALES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'PROYECCIÓN DE GASTOS'!$C$14:$M$14</c:f>
              <c:numCache>
                <c:formatCode>General</c:formatCode>
                <c:ptCount val="11"/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'PROYECCIÓN DE GASTOS'!$C$17:$M$17</c:f>
              <c:numCache>
                <c:formatCode>_(* #,##0.00_);_(* \(#,##0.00\);_(* "-"??_);_(@_)</c:formatCode>
                <c:ptCount val="11"/>
                <c:pt idx="0">
                  <c:v>56043872.089999996</c:v>
                </c:pt>
                <c:pt idx="1">
                  <c:v>57725188.252699994</c:v>
                </c:pt>
                <c:pt idx="2">
                  <c:v>59456943.900280997</c:v>
                </c:pt>
                <c:pt idx="3">
                  <c:v>61240652.21728944</c:v>
                </c:pt>
                <c:pt idx="4">
                  <c:v>63077871.783808127</c:v>
                </c:pt>
                <c:pt idx="5">
                  <c:v>64970207.937322371</c:v>
                </c:pt>
                <c:pt idx="6">
                  <c:v>66919314.17544204</c:v>
                </c:pt>
                <c:pt idx="7">
                  <c:v>68926893.600705296</c:v>
                </c:pt>
                <c:pt idx="8">
                  <c:v>70994700.408726454</c:v>
                </c:pt>
                <c:pt idx="9">
                  <c:v>73124541.420988247</c:v>
                </c:pt>
                <c:pt idx="10">
                  <c:v>75318277.663617894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351568"/>
        <c:axId val="171352128"/>
      </c:lineChart>
      <c:catAx>
        <c:axId val="17135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352128"/>
        <c:crosses val="autoZero"/>
        <c:auto val="1"/>
        <c:lblAlgn val="ctr"/>
        <c:lblOffset val="100"/>
        <c:noMultiLvlLbl val="0"/>
      </c:catAx>
      <c:valAx>
        <c:axId val="17135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Pesos ($)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3515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Proyección Estado de Resultados 2014-2023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'PROY ESTADO DE RESULTADOS'!$A$10</c:f>
              <c:strCache>
                <c:ptCount val="1"/>
                <c:pt idx="0">
                  <c:v>Utilidad Bruta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'PROY ESTADO DE RESULTADOS'!$B$7:$L$7</c:f>
              <c:numCache>
                <c:formatCode>General</c:formatCode>
                <c:ptCount val="11"/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'PROY ESTADO DE RESULTADOS'!$B$10:$L$10</c:f>
              <c:numCache>
                <c:formatCode>_(* #,##0.0_);_(* \(#,##0.0\);_(* "-"??_);_(@_)</c:formatCode>
                <c:ptCount val="11"/>
                <c:pt idx="0">
                  <c:v>298873485.85500002</c:v>
                </c:pt>
                <c:pt idx="1">
                  <c:v>313791090.66135001</c:v>
                </c:pt>
                <c:pt idx="2">
                  <c:v>329453793.6234256</c:v>
                </c:pt>
                <c:pt idx="3">
                  <c:v>366567295.26266754</c:v>
                </c:pt>
                <c:pt idx="4">
                  <c:v>384867173.19413543</c:v>
                </c:pt>
                <c:pt idx="5">
                  <c:v>404081190.41722679</c:v>
                </c:pt>
                <c:pt idx="6">
                  <c:v>449616944.96356118</c:v>
                </c:pt>
                <c:pt idx="7">
                  <c:v>472066663.88163412</c:v>
                </c:pt>
                <c:pt idx="8">
                  <c:v>495637934.89570713</c:v>
                </c:pt>
                <c:pt idx="9">
                  <c:v>551507971.75047636</c:v>
                </c:pt>
                <c:pt idx="10">
                  <c:v>579049355.57122946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'PROY ESTADO DE RESULTADOS'!$A$14</c:f>
              <c:strCache>
                <c:ptCount val="1"/>
                <c:pt idx="0">
                  <c:v>Utilidad Operacional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'PROY ESTADO DE RESULTADOS'!$B$7:$L$7</c:f>
              <c:numCache>
                <c:formatCode>General</c:formatCode>
                <c:ptCount val="11"/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'PROY ESTADO DE RESULTADOS'!$B$14:$L$14</c:f>
              <c:numCache>
                <c:formatCode>_(* #,##0.0_);_(* \(#,##0.0\);_(* "-"??_);_(@_)</c:formatCode>
                <c:ptCount val="11"/>
                <c:pt idx="0">
                  <c:v>154110633.02500004</c:v>
                </c:pt>
                <c:pt idx="1">
                  <c:v>165211872.34345001</c:v>
                </c:pt>
                <c:pt idx="2">
                  <c:v>176943718.85298857</c:v>
                </c:pt>
                <c:pt idx="3">
                  <c:v>209025416.28805062</c:v>
                </c:pt>
                <c:pt idx="4">
                  <c:v>224672325.14728004</c:v>
                </c:pt>
                <c:pt idx="5">
                  <c:v>205743473.80996573</c:v>
                </c:pt>
                <c:pt idx="6">
                  <c:v>279671882.15830374</c:v>
                </c:pt>
                <c:pt idx="7">
                  <c:v>297499243.85921896</c:v>
                </c:pt>
                <c:pt idx="8">
                  <c:v>327384966.43961954</c:v>
                </c:pt>
                <c:pt idx="9">
                  <c:v>377105881.59020305</c:v>
                </c:pt>
                <c:pt idx="10">
                  <c:v>365604378.98814797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'PROY ESTADO DE RESULTADOS'!$A$22</c:f>
              <c:strCache>
                <c:ptCount val="1"/>
                <c:pt idx="0">
                  <c:v>Utilidad Antes de Impuestos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'PROY ESTADO DE RESULTADOS'!$B$7:$L$7</c:f>
              <c:numCache>
                <c:formatCode>General</c:formatCode>
                <c:ptCount val="11"/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'PROY ESTADO DE RESULTADOS'!$B$22:$L$22</c:f>
              <c:numCache>
                <c:formatCode>_(* #,##0.0_);_(* \(#,##0.0\);_(* "-"??_);_(@_)</c:formatCode>
                <c:ptCount val="11"/>
                <c:pt idx="0">
                  <c:v>64143127.00000003</c:v>
                </c:pt>
                <c:pt idx="1">
                  <c:v>72545341.137700021</c:v>
                </c:pt>
                <c:pt idx="2">
                  <c:v>81497191.711066067</c:v>
                </c:pt>
                <c:pt idx="3">
                  <c:v>110715493.33187044</c:v>
                </c:pt>
                <c:pt idx="4">
                  <c:v>123413104.50241446</c:v>
                </c:pt>
                <c:pt idx="5">
                  <c:v>101446476.54575416</c:v>
                </c:pt>
                <c:pt idx="6">
                  <c:v>172245974.97616583</c:v>
                </c:pt>
                <c:pt idx="7">
                  <c:v>186850559.46161693</c:v>
                </c:pt>
                <c:pt idx="8">
                  <c:v>213416821.51008946</c:v>
                </c:pt>
                <c:pt idx="9">
                  <c:v>259718692.312787</c:v>
                </c:pt>
                <c:pt idx="10">
                  <c:v>244695574.03240946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'PROY ESTADO DE RESULTADOS'!$A$24</c:f>
              <c:strCache>
                <c:ptCount val="1"/>
                <c:pt idx="0">
                  <c:v>Utilidad Neta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'PROY ESTADO DE RESULTADOS'!$B$7:$L$7</c:f>
              <c:numCache>
                <c:formatCode>General</c:formatCode>
                <c:ptCount val="11"/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'PROY ESTADO DE RESULTADOS'!$B$24:$L$24</c:f>
              <c:numCache>
                <c:formatCode>_(* #,##0.0_);_(* \(#,##0.0\);_(* "-"??_);_(@_)</c:formatCode>
                <c:ptCount val="11"/>
                <c:pt idx="0">
                  <c:v>52505127.00000003</c:v>
                </c:pt>
                <c:pt idx="1">
                  <c:v>47879925.150882013</c:v>
                </c:pt>
                <c:pt idx="2">
                  <c:v>53788146.529303603</c:v>
                </c:pt>
                <c:pt idx="3">
                  <c:v>83036619.998902828</c:v>
                </c:pt>
                <c:pt idx="4">
                  <c:v>92559828.376810849</c:v>
                </c:pt>
                <c:pt idx="5">
                  <c:v>76084857.409315616</c:v>
                </c:pt>
                <c:pt idx="6">
                  <c:v>113682343.48426944</c:v>
                </c:pt>
                <c:pt idx="7">
                  <c:v>123321369.24466717</c:v>
                </c:pt>
                <c:pt idx="8">
                  <c:v>140855102.19665903</c:v>
                </c:pt>
                <c:pt idx="9">
                  <c:v>171414336.9264394</c:v>
                </c:pt>
                <c:pt idx="10">
                  <c:v>161499078.86139023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781680"/>
        <c:axId val="172782240"/>
      </c:lineChart>
      <c:catAx>
        <c:axId val="17278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782240"/>
        <c:crosses val="autoZero"/>
        <c:auto val="1"/>
        <c:lblAlgn val="ctr"/>
        <c:lblOffset val="100"/>
        <c:noMultiLvlLbl val="0"/>
      </c:catAx>
      <c:valAx>
        <c:axId val="17278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Pesos ($)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7816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Proyección Balance 2014-2023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'PROYECCION BALANCE'!$A$21</c:f>
              <c:strCache>
                <c:ptCount val="1"/>
                <c:pt idx="0">
                  <c:v>Total Activo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'PROYECCION BALANCE'!$B$21:$L$21</c:f>
              <c:numCache>
                <c:formatCode>_(* #,##0.00_);_(* \(#,##0.00\);_(* "-"??_);_(@_)</c:formatCode>
                <c:ptCount val="11"/>
                <c:pt idx="0">
                  <c:v>747414550.15999997</c:v>
                </c:pt>
                <c:pt idx="1">
                  <c:v>808652039.51366496</c:v>
                </c:pt>
                <c:pt idx="2">
                  <c:v>829118170.14605761</c:v>
                </c:pt>
                <c:pt idx="3">
                  <c:v>888985845.39446652</c:v>
                </c:pt>
                <c:pt idx="4">
                  <c:v>965890801.58586311</c:v>
                </c:pt>
                <c:pt idx="5">
                  <c:v>777733510.52587545</c:v>
                </c:pt>
                <c:pt idx="6">
                  <c:v>933647456.41750395</c:v>
                </c:pt>
                <c:pt idx="7">
                  <c:v>1090708951.3985863</c:v>
                </c:pt>
                <c:pt idx="8">
                  <c:v>1252610643.2660055</c:v>
                </c:pt>
                <c:pt idx="9">
                  <c:v>1482220247.3138368</c:v>
                </c:pt>
                <c:pt idx="10">
                  <c:v>1691828307.0479612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'PROYECCION BALANCE'!$A$29</c:f>
              <c:strCache>
                <c:ptCount val="1"/>
                <c:pt idx="0">
                  <c:v>Total Pasivo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'PROYECCION BALANCE'!$B$29:$L$29</c:f>
              <c:numCache>
                <c:formatCode>_(* #,##0.00_);_(* \(#,##0.00\);_(* "-"??_);_(@_)</c:formatCode>
                <c:ptCount val="11"/>
                <c:pt idx="0">
                  <c:v>397970443.14999992</c:v>
                </c:pt>
                <c:pt idx="1">
                  <c:v>411328007.35278296</c:v>
                </c:pt>
                <c:pt idx="2">
                  <c:v>378005991.45587206</c:v>
                </c:pt>
                <c:pt idx="3">
                  <c:v>354837046.70537782</c:v>
                </c:pt>
                <c:pt idx="4">
                  <c:v>339182174.5199632</c:v>
                </c:pt>
                <c:pt idx="5">
                  <c:v>74940026.050660133</c:v>
                </c:pt>
                <c:pt idx="6">
                  <c:v>117171628.45801921</c:v>
                </c:pt>
                <c:pt idx="7">
                  <c:v>150911754.19443431</c:v>
                </c:pt>
                <c:pt idx="8">
                  <c:v>171958343.86519474</c:v>
                </c:pt>
                <c:pt idx="9">
                  <c:v>230153610.98658636</c:v>
                </c:pt>
                <c:pt idx="10">
                  <c:v>278262591.85932052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'PROYECCION BALANCE'!$A$35</c:f>
              <c:strCache>
                <c:ptCount val="1"/>
                <c:pt idx="0">
                  <c:v>Total Patrimonio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'PROYECCION BALANCE'!$B$35:$L$35</c:f>
              <c:numCache>
                <c:formatCode>_(* #,##0.00_);_(* \(#,##0.00\);_(* "-"??_);_(@_)</c:formatCode>
                <c:ptCount val="11"/>
                <c:pt idx="0">
                  <c:v>349444107.01000011</c:v>
                </c:pt>
                <c:pt idx="1">
                  <c:v>397324032.16088212</c:v>
                </c:pt>
                <c:pt idx="2">
                  <c:v>451112178.69018573</c:v>
                </c:pt>
                <c:pt idx="3">
                  <c:v>534148798.68908852</c:v>
                </c:pt>
                <c:pt idx="4">
                  <c:v>626708627.06589937</c:v>
                </c:pt>
                <c:pt idx="5">
                  <c:v>702793484.47521496</c:v>
                </c:pt>
                <c:pt idx="6">
                  <c:v>816475827.95948434</c:v>
                </c:pt>
                <c:pt idx="7">
                  <c:v>939797197.20415163</c:v>
                </c:pt>
                <c:pt idx="8">
                  <c:v>1080652299.4008107</c:v>
                </c:pt>
                <c:pt idx="9">
                  <c:v>1252066636.32725</c:v>
                </c:pt>
                <c:pt idx="10">
                  <c:v>1413565715.1886404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786720"/>
        <c:axId val="172787280"/>
      </c:lineChart>
      <c:catAx>
        <c:axId val="172786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787280"/>
        <c:crosses val="autoZero"/>
        <c:auto val="1"/>
        <c:lblAlgn val="ctr"/>
        <c:lblOffset val="100"/>
        <c:noMultiLvlLbl val="0"/>
      </c:catAx>
      <c:valAx>
        <c:axId val="17278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Pesos ($)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7867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Activos años 2012-2013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'BALANCE GENERAL'!$D$2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76000"/>
                    <a:shade val="51000"/>
                    <a:satMod val="130000"/>
                  </a:schemeClr>
                </a:gs>
                <a:gs pos="80000">
                  <a:schemeClr val="accent1">
                    <a:shade val="76000"/>
                    <a:shade val="93000"/>
                    <a:satMod val="130000"/>
                  </a:schemeClr>
                </a:gs>
                <a:gs pos="100000">
                  <a:schemeClr val="accent1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('BALANCE GENERAL'!$C$6,'BALANCE GENERAL'!$C$18,'BALANCE GENERAL'!$C$28,'BALANCE GENERAL'!$C$44,'BALANCE GENERAL'!$C$50)</c:f>
              <c:strCache>
                <c:ptCount val="5"/>
                <c:pt idx="0">
                  <c:v>DISPONIBLE</c:v>
                </c:pt>
                <c:pt idx="1">
                  <c:v>INVERSIONES </c:v>
                </c:pt>
                <c:pt idx="2">
                  <c:v>DEUDORES</c:v>
                </c:pt>
                <c:pt idx="3">
                  <c:v>INVENTARIOS</c:v>
                </c:pt>
                <c:pt idx="4">
                  <c:v>PROPIEDADES PLANTA Y EQUIPO</c:v>
                </c:pt>
              </c:strCache>
            </c:strRef>
          </c:cat>
          <c:val>
            <c:numRef>
              <c:f>('BALANCE GENERAL'!$D$6,'BALANCE GENERAL'!$D$18,'BALANCE GENERAL'!$D$28,'BALANCE GENERAL'!$D$44,'BALANCE GENERAL'!$D$50)</c:f>
              <c:numCache>
                <c:formatCode>_(* #,##0.00_);_(* \(#,##0.00\);_(* "-"??_);_(@_)</c:formatCode>
                <c:ptCount val="5"/>
                <c:pt idx="0">
                  <c:v>25519734.199999999</c:v>
                </c:pt>
                <c:pt idx="1">
                  <c:v>43400000</c:v>
                </c:pt>
                <c:pt idx="2">
                  <c:v>58700152</c:v>
                </c:pt>
                <c:pt idx="3">
                  <c:v>282164196</c:v>
                </c:pt>
                <c:pt idx="4">
                  <c:v>185820019</c:v>
                </c:pt>
              </c:numCache>
            </c:numRef>
          </c:val>
        </c:ser>
        <c:ser>
          <c:idx val="1"/>
          <c:order val="1"/>
          <c:tx>
            <c:strRef>
              <c:f>'BALANCE GENERAL'!$E$2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('BALANCE GENERAL'!$C$6,'BALANCE GENERAL'!$C$18,'BALANCE GENERAL'!$C$28,'BALANCE GENERAL'!$C$44,'BALANCE GENERAL'!$C$50)</c:f>
              <c:strCache>
                <c:ptCount val="5"/>
                <c:pt idx="0">
                  <c:v>DISPONIBLE</c:v>
                </c:pt>
                <c:pt idx="1">
                  <c:v>INVERSIONES </c:v>
                </c:pt>
                <c:pt idx="2">
                  <c:v>DEUDORES</c:v>
                </c:pt>
                <c:pt idx="3">
                  <c:v>INVENTARIOS</c:v>
                </c:pt>
                <c:pt idx="4">
                  <c:v>PROPIEDADES PLANTA Y EQUIPO</c:v>
                </c:pt>
              </c:strCache>
            </c:strRef>
          </c:cat>
          <c:val>
            <c:numRef>
              <c:f>('BALANCE GENERAL'!$E$6,'BALANCE GENERAL'!$E$18,'BALANCE GENERAL'!$E$28,'BALANCE GENERAL'!$E$44,'BALANCE GENERAL'!$E$50)</c:f>
              <c:numCache>
                <c:formatCode>_(* #,##0.00_);_(* \(#,##0.00\);_(* "-"??_);_(@_)</c:formatCode>
                <c:ptCount val="5"/>
                <c:pt idx="0">
                  <c:v>63966637.649999999</c:v>
                </c:pt>
                <c:pt idx="1">
                  <c:v>43400000</c:v>
                </c:pt>
                <c:pt idx="2">
                  <c:v>90836854.710000008</c:v>
                </c:pt>
                <c:pt idx="3">
                  <c:v>380044939.69999999</c:v>
                </c:pt>
                <c:pt idx="4">
                  <c:v>169166118.09999999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9848800"/>
        <c:axId val="169849360"/>
        <c:axId val="0"/>
      </c:bar3DChart>
      <c:catAx>
        <c:axId val="16984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9849360"/>
        <c:crosses val="autoZero"/>
        <c:auto val="1"/>
        <c:lblAlgn val="ctr"/>
        <c:lblOffset val="100"/>
        <c:noMultiLvlLbl val="0"/>
      </c:catAx>
      <c:valAx>
        <c:axId val="16984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Pesos ($)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9848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Pasivos años 2012-2013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561122396301374"/>
          <c:y val="0.10947970258251469"/>
          <c:w val="0.79522382176652895"/>
          <c:h val="0.58970195446274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'BALANCE GENERAL'!$D$2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76000"/>
                    <a:shade val="51000"/>
                    <a:satMod val="130000"/>
                  </a:schemeClr>
                </a:gs>
                <a:gs pos="80000">
                  <a:schemeClr val="accent2">
                    <a:shade val="76000"/>
                    <a:shade val="93000"/>
                    <a:satMod val="130000"/>
                  </a:schemeClr>
                </a:gs>
                <a:gs pos="100000">
                  <a:schemeClr val="accent2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('BALANCE GENERAL'!$C$73,'BALANCE GENERAL'!$C$94,'BALANCE GENERAL'!$C$98,'BALANCE GENERAL'!$C$131,'BALANCE GENERAL'!$C$142,'BALANCE GENERAL'!$C$149)</c:f>
              <c:strCache>
                <c:ptCount val="6"/>
                <c:pt idx="0">
                  <c:v>OBLIGACIONES FINANCIERAS</c:v>
                </c:pt>
                <c:pt idx="1">
                  <c:v>PROVEEDORES</c:v>
                </c:pt>
                <c:pt idx="2">
                  <c:v>CUENTAS POR PAGAR</c:v>
                </c:pt>
                <c:pt idx="3">
                  <c:v>IMPUESTOS GRAVAMENES Y TASAS</c:v>
                </c:pt>
                <c:pt idx="4">
                  <c:v>OBLIGACIONES LABORALES</c:v>
                </c:pt>
                <c:pt idx="5">
                  <c:v>PASIVOS ESTIMADOS Y PROVISIONE</c:v>
                </c:pt>
              </c:strCache>
            </c:strRef>
          </c:cat>
          <c:val>
            <c:numRef>
              <c:f>('BALANCE GENERAL'!$D$73,'BALANCE GENERAL'!$D$94,'BALANCE GENERAL'!$D$98,'BALANCE GENERAL'!$D$131,'BALANCE GENERAL'!$D$142,'BALANCE GENERAL'!$D$149)</c:f>
              <c:numCache>
                <c:formatCode>_(* #,##0.00_);_(* \(#,##0.00\);_(* "-"??_);_(@_)</c:formatCode>
                <c:ptCount val="6"/>
                <c:pt idx="0">
                  <c:v>189270201</c:v>
                </c:pt>
                <c:pt idx="1">
                  <c:v>20441030</c:v>
                </c:pt>
                <c:pt idx="2">
                  <c:v>529397</c:v>
                </c:pt>
                <c:pt idx="3">
                  <c:v>5844941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'BALANCE GENERAL'!$E$2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77000"/>
                    <a:shade val="51000"/>
                    <a:satMod val="130000"/>
                  </a:schemeClr>
                </a:gs>
                <a:gs pos="80000">
                  <a:schemeClr val="accent2">
                    <a:tint val="77000"/>
                    <a:shade val="93000"/>
                    <a:satMod val="130000"/>
                  </a:schemeClr>
                </a:gs>
                <a:gs pos="100000">
                  <a:schemeClr val="accent2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('BALANCE GENERAL'!$C$73,'BALANCE GENERAL'!$C$94,'BALANCE GENERAL'!$C$98,'BALANCE GENERAL'!$C$131,'BALANCE GENERAL'!$C$142,'BALANCE GENERAL'!$C$149)</c:f>
              <c:strCache>
                <c:ptCount val="6"/>
                <c:pt idx="0">
                  <c:v>OBLIGACIONES FINANCIERAS</c:v>
                </c:pt>
                <c:pt idx="1">
                  <c:v>PROVEEDORES</c:v>
                </c:pt>
                <c:pt idx="2">
                  <c:v>CUENTAS POR PAGAR</c:v>
                </c:pt>
                <c:pt idx="3">
                  <c:v>IMPUESTOS GRAVAMENES Y TASAS</c:v>
                </c:pt>
                <c:pt idx="4">
                  <c:v>OBLIGACIONES LABORALES</c:v>
                </c:pt>
                <c:pt idx="5">
                  <c:v>PASIVOS ESTIMADOS Y PROVISIONE</c:v>
                </c:pt>
              </c:strCache>
            </c:strRef>
          </c:cat>
          <c:val>
            <c:numRef>
              <c:f>('BALANCE GENERAL'!$E$73,'BALANCE GENERAL'!$E$94,'BALANCE GENERAL'!$E$98,'BALANCE GENERAL'!$E$131,'BALANCE GENERAL'!$E$142,'BALANCE GENERAL'!$E$149)</c:f>
              <c:numCache>
                <c:formatCode>_(* #,##0.00_);_(* \(#,##0.00\);_(* "-"??_);_(@_)</c:formatCode>
                <c:ptCount val="6"/>
                <c:pt idx="0">
                  <c:v>270162921.24999994</c:v>
                </c:pt>
                <c:pt idx="1">
                  <c:v>121099882.45</c:v>
                </c:pt>
                <c:pt idx="2">
                  <c:v>815139.45</c:v>
                </c:pt>
                <c:pt idx="3">
                  <c:v>4435000</c:v>
                </c:pt>
                <c:pt idx="4">
                  <c:v>0</c:v>
                </c:pt>
                <c:pt idx="5">
                  <c:v>1457500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231280"/>
        <c:axId val="170231840"/>
        <c:axId val="0"/>
      </c:bar3DChart>
      <c:catAx>
        <c:axId val="17023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0231840"/>
        <c:crosses val="autoZero"/>
        <c:auto val="1"/>
        <c:lblAlgn val="ctr"/>
        <c:lblOffset val="100"/>
        <c:noMultiLvlLbl val="0"/>
      </c:catAx>
      <c:valAx>
        <c:axId val="17023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Pesos ($)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02312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Patrimonio años 2012-2013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'BALANCE GENERAL'!$D$2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76000"/>
                    <a:shade val="51000"/>
                    <a:satMod val="130000"/>
                  </a:schemeClr>
                </a:gs>
                <a:gs pos="80000">
                  <a:schemeClr val="accent3">
                    <a:shade val="76000"/>
                    <a:shade val="93000"/>
                    <a:satMod val="130000"/>
                  </a:schemeClr>
                </a:gs>
                <a:gs pos="100000">
                  <a:schemeClr val="accent3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('BALANCE GENERAL'!$C$155,'BALANCE GENERAL'!$C$160,'BALANCE GENERAL'!$C$162,'BALANCE GENERAL'!$C$164)</c:f>
              <c:strCache>
                <c:ptCount val="4"/>
                <c:pt idx="0">
                  <c:v>CAPITAL SOCIAL</c:v>
                </c:pt>
                <c:pt idx="1">
                  <c:v>REVALORIZACIÓN DEL PATRIMONIO</c:v>
                </c:pt>
                <c:pt idx="2">
                  <c:v>RESULTADO DEL EJERCICIO</c:v>
                </c:pt>
                <c:pt idx="3">
                  <c:v>RESULTADO DEL EJERCICIO ANTERIORES</c:v>
                </c:pt>
              </c:strCache>
            </c:strRef>
          </c:cat>
          <c:val>
            <c:numRef>
              <c:f>('BALANCE GENERAL'!$D$155,'BALANCE GENERAL'!$D$160,'BALANCE GENERAL'!$D$162,'BALANCE GENERAL'!$D$164)</c:f>
              <c:numCache>
                <c:formatCode>_(* #,##0.00_);_(* \(#,##0.00\);_(* "-"??_);_(@_)</c:formatCode>
                <c:ptCount val="4"/>
                <c:pt idx="0">
                  <c:v>58123012</c:v>
                </c:pt>
                <c:pt idx="1">
                  <c:v>7922014</c:v>
                </c:pt>
                <c:pt idx="2">
                  <c:v>67466946.360000014</c:v>
                </c:pt>
                <c:pt idx="3">
                  <c:v>246006559.84</c:v>
                </c:pt>
              </c:numCache>
            </c:numRef>
          </c:val>
        </c:ser>
        <c:ser>
          <c:idx val="1"/>
          <c:order val="1"/>
          <c:tx>
            <c:strRef>
              <c:f>'BALANCE GENERAL'!$E$2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('BALANCE GENERAL'!$C$155,'BALANCE GENERAL'!$C$160,'BALANCE GENERAL'!$C$162,'BALANCE GENERAL'!$C$164)</c:f>
              <c:strCache>
                <c:ptCount val="4"/>
                <c:pt idx="0">
                  <c:v>CAPITAL SOCIAL</c:v>
                </c:pt>
                <c:pt idx="1">
                  <c:v>REVALORIZACIÓN DEL PATRIMONIO</c:v>
                </c:pt>
                <c:pt idx="2">
                  <c:v>RESULTADO DEL EJERCICIO</c:v>
                </c:pt>
                <c:pt idx="3">
                  <c:v>RESULTADO DEL EJERCICIO ANTERIORES</c:v>
                </c:pt>
              </c:strCache>
            </c:strRef>
          </c:cat>
          <c:val>
            <c:numRef>
              <c:f>('BALANCE GENERAL'!$E$155,'BALANCE GENERAL'!$E$160,'BALANCE GENERAL'!$E$162,'BALANCE GENERAL'!$E$164)</c:f>
              <c:numCache>
                <c:formatCode>_(* #,##0.00_);_(* \(#,##0.00\);_(* "-"??_);_(@_)</c:formatCode>
                <c:ptCount val="4"/>
                <c:pt idx="0">
                  <c:v>333528733</c:v>
                </c:pt>
                <c:pt idx="1">
                  <c:v>0</c:v>
                </c:pt>
                <c:pt idx="2">
                  <c:v>15915374.01000011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235760"/>
        <c:axId val="170236320"/>
        <c:axId val="0"/>
      </c:bar3DChart>
      <c:catAx>
        <c:axId val="17023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0236320"/>
        <c:crosses val="autoZero"/>
        <c:auto val="1"/>
        <c:lblAlgn val="ctr"/>
        <c:lblOffset val="100"/>
        <c:noMultiLvlLbl val="0"/>
      </c:catAx>
      <c:valAx>
        <c:axId val="17023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Pesos ($)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02357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Estado de Resultados 2012-2013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'ESTADO DE RESULTADOS'!$C$5</c:f>
              <c:strCache>
                <c:ptCount val="1"/>
                <c:pt idx="0">
                  <c:v>INGRESOS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numRef>
              <c:f>'ESTADO DE RESULTADOS'!$D$2:$E$2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'ESTADO DE RESULTADOS'!$D$5:$E$5</c:f>
              <c:numCache>
                <c:formatCode>_(* #,##0.00_);_(* \(#,##0.00\);_(* "-"??_);_(@_)</c:formatCode>
                <c:ptCount val="2"/>
                <c:pt idx="0">
                  <c:v>904732169.77999997</c:v>
                </c:pt>
                <c:pt idx="1">
                  <c:v>783069007.33000004</c:v>
                </c:pt>
              </c:numCache>
            </c:numRef>
          </c:val>
        </c:ser>
        <c:ser>
          <c:idx val="1"/>
          <c:order val="1"/>
          <c:tx>
            <c:strRef>
              <c:f>'ESTADO DE RESULTADOS'!$C$26</c:f>
              <c:strCache>
                <c:ptCount val="1"/>
                <c:pt idx="0">
                  <c:v>GASTOS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numRef>
              <c:f>'ESTADO DE RESULTADOS'!$D$2:$E$2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'ESTADO DE RESULTADOS'!$D$26:$E$26</c:f>
              <c:numCache>
                <c:formatCode>_(* #,##0.00_);_(* \(#,##0.00\);_(* "-"??_);_(@_)</c:formatCode>
                <c:ptCount val="2"/>
                <c:pt idx="0">
                  <c:v>250463223.41999999</c:v>
                </c:pt>
                <c:pt idx="1">
                  <c:v>263901427.91999999</c:v>
                </c:pt>
              </c:numCache>
            </c:numRef>
          </c:val>
        </c:ser>
        <c:ser>
          <c:idx val="2"/>
          <c:order val="2"/>
          <c:tx>
            <c:strRef>
              <c:f>'ESTADO DE RESULTADOS'!$C$209</c:f>
              <c:strCache>
                <c:ptCount val="1"/>
                <c:pt idx="0">
                  <c:v>COSTOS DE VENTAS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numRef>
              <c:f>'ESTADO DE RESULTADOS'!$D$2:$E$2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'ESTADO DE RESULTADOS'!$D$209:$E$209</c:f>
              <c:numCache>
                <c:formatCode>_(* #,##0.00_);_(* \(#,##0.00\);_(* "-"??_);_(@_)</c:formatCode>
                <c:ptCount val="2"/>
                <c:pt idx="0">
                  <c:v>586802000</c:v>
                </c:pt>
                <c:pt idx="1">
                  <c:v>503252205.39999998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9627472"/>
        <c:axId val="169628032"/>
        <c:axId val="0"/>
      </c:bar3DChart>
      <c:catAx>
        <c:axId val="16962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9628032"/>
        <c:crosses val="autoZero"/>
        <c:auto val="1"/>
        <c:lblAlgn val="ctr"/>
        <c:lblOffset val="100"/>
        <c:noMultiLvlLbl val="0"/>
      </c:catAx>
      <c:valAx>
        <c:axId val="16962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Pesos ($)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96274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Ingresos</a:t>
            </a:r>
            <a:r>
              <a:rPr lang="es-CO" baseline="0"/>
              <a:t> </a:t>
            </a:r>
            <a:r>
              <a:rPr lang="es-CO"/>
              <a:t>2012-2013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'ESTADO DE RESULTADOS'!$C$6</c:f>
              <c:strCache>
                <c:ptCount val="1"/>
                <c:pt idx="0">
                  <c:v>OPERACIONALES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76000"/>
                    <a:shade val="51000"/>
                    <a:satMod val="130000"/>
                  </a:schemeClr>
                </a:gs>
                <a:gs pos="80000">
                  <a:schemeClr val="accent1">
                    <a:shade val="76000"/>
                    <a:shade val="93000"/>
                    <a:satMod val="130000"/>
                  </a:schemeClr>
                </a:gs>
                <a:gs pos="100000">
                  <a:schemeClr val="accent1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numRef>
              <c:f>'ESTADO DE RESULTADOS'!$D$2:$E$2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'ESTADO DE RESULTADOS'!$D$6:$E$6</c:f>
              <c:numCache>
                <c:formatCode>_(* #,##0.00_);_(* \(#,##0.00\);_(* "-"??_);_(@_)</c:formatCode>
                <c:ptCount val="2"/>
                <c:pt idx="0">
                  <c:v>902772940</c:v>
                </c:pt>
                <c:pt idx="1">
                  <c:v>782421288.47000003</c:v>
                </c:pt>
              </c:numCache>
            </c:numRef>
          </c:val>
        </c:ser>
        <c:ser>
          <c:idx val="1"/>
          <c:order val="1"/>
          <c:tx>
            <c:strRef>
              <c:f>'ESTADO DE RESULTADOS'!$C$14</c:f>
              <c:strCache>
                <c:ptCount val="1"/>
                <c:pt idx="0">
                  <c:v>NO OPERACIONALES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numRef>
              <c:f>'ESTADO DE RESULTADOS'!$D$2:$E$2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'ESTADO DE RESULTADOS'!$D$14:$E$14</c:f>
              <c:numCache>
                <c:formatCode>_(* #,##0.00_);_(* \(#,##0.00\);_(* "-"??_);_(@_)</c:formatCode>
                <c:ptCount val="2"/>
                <c:pt idx="0">
                  <c:v>1959229.78</c:v>
                </c:pt>
                <c:pt idx="1">
                  <c:v>647718.86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9631952"/>
        <c:axId val="169632512"/>
        <c:axId val="0"/>
      </c:bar3DChart>
      <c:catAx>
        <c:axId val="16963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9632512"/>
        <c:crosses val="autoZero"/>
        <c:auto val="1"/>
        <c:lblAlgn val="ctr"/>
        <c:lblOffset val="100"/>
        <c:noMultiLvlLbl val="0"/>
      </c:catAx>
      <c:valAx>
        <c:axId val="16963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Pesos ($)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96319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Gastos</a:t>
            </a:r>
            <a:r>
              <a:rPr lang="es-CO" baseline="0"/>
              <a:t> </a:t>
            </a:r>
            <a:r>
              <a:rPr lang="es-CO"/>
              <a:t>2012-2013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'ESTADO DE RESULTADOS'!$C$27</c:f>
              <c:strCache>
                <c:ptCount val="1"/>
                <c:pt idx="0">
                  <c:v>OPERACIONALES DE ADMINISTRACIÓN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8000"/>
                    <a:shade val="51000"/>
                    <a:satMod val="130000"/>
                  </a:schemeClr>
                </a:gs>
                <a:gs pos="80000">
                  <a:schemeClr val="accent2">
                    <a:shade val="58000"/>
                    <a:shade val="93000"/>
                    <a:satMod val="130000"/>
                  </a:schemeClr>
                </a:gs>
                <a:gs pos="100000">
                  <a:schemeClr val="accent2">
                    <a:shade val="58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'ESTADO DE RESULTADOS'!$D$2:$E$4</c:f>
              <c:strCache>
                <c:ptCount val="2"/>
                <c:pt idx="0">
                  <c:v>2012</c:v>
                </c:pt>
                <c:pt idx="1">
                  <c:v>2013</c:v>
                </c:pt>
              </c:strCache>
            </c:strRef>
          </c:cat>
          <c:val>
            <c:numRef>
              <c:f>'ESTADO DE RESULTADOS'!$D$27:$E$27</c:f>
              <c:numCache>
                <c:formatCode>_(* #,##0.00_);_(* \(#,##0.00\);_(* "-"??_);_(@_)</c:formatCode>
                <c:ptCount val="2"/>
                <c:pt idx="0">
                  <c:v>225744921</c:v>
                </c:pt>
                <c:pt idx="1">
                  <c:v>137620640.25</c:v>
                </c:pt>
              </c:numCache>
            </c:numRef>
          </c:val>
        </c:ser>
        <c:ser>
          <c:idx val="1"/>
          <c:order val="1"/>
          <c:tx>
            <c:strRef>
              <c:f>'ESTADO DE RESULTADOS'!$C$153</c:f>
              <c:strCache>
                <c:ptCount val="1"/>
                <c:pt idx="0">
                  <c:v>OPERACIONALES DE VENTAS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86000"/>
                    <a:shade val="51000"/>
                    <a:satMod val="130000"/>
                  </a:schemeClr>
                </a:gs>
                <a:gs pos="80000">
                  <a:schemeClr val="accent2">
                    <a:shade val="86000"/>
                    <a:shade val="93000"/>
                    <a:satMod val="130000"/>
                  </a:schemeClr>
                </a:gs>
                <a:gs pos="100000">
                  <a:schemeClr val="accent2">
                    <a:shade val="8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'ESTADO DE RESULTADOS'!$D$2:$E$4</c:f>
              <c:strCache>
                <c:ptCount val="2"/>
                <c:pt idx="0">
                  <c:v>2012</c:v>
                </c:pt>
                <c:pt idx="1">
                  <c:v>2013</c:v>
                </c:pt>
              </c:strCache>
            </c:strRef>
          </c:cat>
          <c:val>
            <c:numRef>
              <c:f>'ESTADO DE RESULTADOS'!$D$153:$E$153</c:f>
              <c:numCache>
                <c:formatCode>_(* #,##0.00_);_(* \(#,##0.00\);_(* "-"??_);_(@_)</c:formatCode>
                <c:ptCount val="2"/>
                <c:pt idx="0">
                  <c:v>700000</c:v>
                </c:pt>
                <c:pt idx="1">
                  <c:v>56568873.579999998</c:v>
                </c:pt>
              </c:numCache>
            </c:numRef>
          </c:val>
        </c:ser>
        <c:ser>
          <c:idx val="2"/>
          <c:order val="2"/>
          <c:tx>
            <c:strRef>
              <c:f>'ESTADO DE RESULTADOS'!$C$172</c:f>
              <c:strCache>
                <c:ptCount val="1"/>
                <c:pt idx="0">
                  <c:v>NO OPERACIONALES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86000"/>
                    <a:shade val="51000"/>
                    <a:satMod val="130000"/>
                  </a:schemeClr>
                </a:gs>
                <a:gs pos="80000">
                  <a:schemeClr val="accent2">
                    <a:tint val="86000"/>
                    <a:shade val="93000"/>
                    <a:satMod val="130000"/>
                  </a:schemeClr>
                </a:gs>
                <a:gs pos="100000">
                  <a:schemeClr val="accent2">
                    <a:tint val="8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'ESTADO DE RESULTADOS'!$D$2:$E$4</c:f>
              <c:strCache>
                <c:ptCount val="2"/>
                <c:pt idx="0">
                  <c:v>2012</c:v>
                </c:pt>
                <c:pt idx="1">
                  <c:v>2013</c:v>
                </c:pt>
              </c:strCache>
            </c:strRef>
          </c:cat>
          <c:val>
            <c:numRef>
              <c:f>'ESTADO DE RESULTADOS'!$D$172:$E$172</c:f>
              <c:numCache>
                <c:formatCode>_(* #,##0.00_);_(* \(#,##0.00\);_(* "-"??_);_(@_)</c:formatCode>
                <c:ptCount val="2"/>
                <c:pt idx="0">
                  <c:v>14318302.419999998</c:v>
                </c:pt>
                <c:pt idx="1">
                  <c:v>56135914.089999996</c:v>
                </c:pt>
              </c:numCache>
            </c:numRef>
          </c:val>
        </c:ser>
        <c:ser>
          <c:idx val="3"/>
          <c:order val="3"/>
          <c:tx>
            <c:strRef>
              <c:f>'ESTADO DE RESULTADOS'!$C$205</c:f>
              <c:strCache>
                <c:ptCount val="1"/>
                <c:pt idx="0">
                  <c:v>IMPUESTOS DE RENTA Y COMP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8000"/>
                    <a:shade val="51000"/>
                    <a:satMod val="130000"/>
                  </a:schemeClr>
                </a:gs>
                <a:gs pos="80000">
                  <a:schemeClr val="accent2">
                    <a:tint val="58000"/>
                    <a:shade val="93000"/>
                    <a:satMod val="130000"/>
                  </a:schemeClr>
                </a:gs>
                <a:gs pos="100000">
                  <a:schemeClr val="accent2">
                    <a:tint val="58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'ESTADO DE RESULTADOS'!$D$2:$E$4</c:f>
              <c:strCache>
                <c:ptCount val="2"/>
                <c:pt idx="0">
                  <c:v>2012</c:v>
                </c:pt>
                <c:pt idx="1">
                  <c:v>2013</c:v>
                </c:pt>
              </c:strCache>
            </c:strRef>
          </c:cat>
          <c:val>
            <c:numRef>
              <c:f>'ESTADO DE RESULTADOS'!$D$205:$E$205</c:f>
              <c:numCache>
                <c:formatCode>_(* #,##0.00_);_(* \(#,##0.00\);_(* "-"??_);_(@_)</c:formatCode>
                <c:ptCount val="2"/>
                <c:pt idx="0">
                  <c:v>9700000</c:v>
                </c:pt>
                <c:pt idx="1">
                  <c:v>13576000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749808"/>
        <c:axId val="170750368"/>
        <c:axId val="0"/>
      </c:bar3DChart>
      <c:catAx>
        <c:axId val="17074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0750368"/>
        <c:crosses val="autoZero"/>
        <c:auto val="1"/>
        <c:lblAlgn val="ctr"/>
        <c:lblOffset val="100"/>
        <c:noMultiLvlLbl val="0"/>
      </c:catAx>
      <c:valAx>
        <c:axId val="17075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Pesos ($)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07498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Costos</a:t>
            </a:r>
            <a:r>
              <a:rPr lang="es-CO" baseline="0"/>
              <a:t> </a:t>
            </a:r>
            <a:r>
              <a:rPr lang="es-CO"/>
              <a:t>2012-2013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'ESTADO DE RESULTADOS'!$C$210</c:f>
              <c:strCache>
                <c:ptCount val="1"/>
                <c:pt idx="0">
                  <c:v>COSTOS DE VENTAS Y DE PRE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'ESTADO DE RESULTADOS'!$D$2:$E$4</c:f>
              <c:strCache>
                <c:ptCount val="2"/>
                <c:pt idx="0">
                  <c:v>2012</c:v>
                </c:pt>
                <c:pt idx="1">
                  <c:v>2013</c:v>
                </c:pt>
              </c:strCache>
            </c:strRef>
          </c:cat>
          <c:val>
            <c:numRef>
              <c:f>'ESTADO DE RESULTADOS'!$D$210:$E$210</c:f>
              <c:numCache>
                <c:formatCode>_(* #,##0.00_);_(* \(#,##0.00\);_(* "-"??_);_(@_)</c:formatCode>
                <c:ptCount val="2"/>
                <c:pt idx="0">
                  <c:v>586802000</c:v>
                </c:pt>
                <c:pt idx="1">
                  <c:v>503252205.39999998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753728"/>
        <c:axId val="170754288"/>
        <c:axId val="0"/>
      </c:bar3DChart>
      <c:catAx>
        <c:axId val="17075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0754288"/>
        <c:crosses val="autoZero"/>
        <c:auto val="1"/>
        <c:lblAlgn val="ctr"/>
        <c:lblOffset val="100"/>
        <c:noMultiLvlLbl val="0"/>
      </c:catAx>
      <c:valAx>
        <c:axId val="17075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Pesos ($)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07537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Proyección</a:t>
            </a:r>
            <a:r>
              <a:rPr lang="es-CO" baseline="0"/>
              <a:t> de Ingresos 2014-2023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'PROYECCIÓN DE INGRESOS Y COSTOS'!$B$12</c:f>
              <c:strCache>
                <c:ptCount val="1"/>
                <c:pt idx="0">
                  <c:v>OPERACIONALES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'PROYECCIÓN DE INGRESOS Y COSTOS'!$C$10:$M$10</c:f>
              <c:numCache>
                <c:formatCode>General</c:formatCode>
                <c:ptCount val="11"/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'PROYECCIÓN DE INGRESOS Y COSTOS'!$C$12:$M$12</c:f>
              <c:numCache>
                <c:formatCode>_(* #,##0.00_);_(* \(#,##0.00\);_(* "-"??_);_(@_)</c:formatCode>
                <c:ptCount val="11"/>
                <c:pt idx="0">
                  <c:v>842597114.23500001</c:v>
                </c:pt>
                <c:pt idx="1">
                  <c:v>884726969.94675004</c:v>
                </c:pt>
                <c:pt idx="2">
                  <c:v>928963318.44408762</c:v>
                </c:pt>
                <c:pt idx="3">
                  <c:v>1033936173.4282696</c:v>
                </c:pt>
                <c:pt idx="4">
                  <c:v>1085632982.099683</c:v>
                </c:pt>
                <c:pt idx="5">
                  <c:v>1139914631.2046673</c:v>
                </c:pt>
                <c:pt idx="6">
                  <c:v>1268724984.5307949</c:v>
                </c:pt>
                <c:pt idx="7">
                  <c:v>1332161233.7573347</c:v>
                </c:pt>
                <c:pt idx="8">
                  <c:v>1398769295.4452014</c:v>
                </c:pt>
                <c:pt idx="9">
                  <c:v>1556830225.8305094</c:v>
                </c:pt>
                <c:pt idx="10">
                  <c:v>1634671737.122035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'PROYECCIÓN DE INGRESOS Y COSTOS'!$B$13</c:f>
              <c:strCache>
                <c:ptCount val="1"/>
                <c:pt idx="0">
                  <c:v>NO OPERACIONALES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'PROYECCIÓN DE INGRESOS Y COSTOS'!$C$10:$M$10</c:f>
              <c:numCache>
                <c:formatCode>General</c:formatCode>
                <c:ptCount val="11"/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'PROYECCIÓN DE INGRESOS Y COSTOS'!$C$13:$M$13</c:f>
              <c:numCache>
                <c:formatCode>_(* #,##0.00_);_(* \(#,##0.00\);_(* "-"??_);_(@_)</c:formatCode>
                <c:ptCount val="11"/>
                <c:pt idx="0">
                  <c:v>1303474.32</c:v>
                </c:pt>
                <c:pt idx="1">
                  <c:v>1342578.5496</c:v>
                </c:pt>
                <c:pt idx="2">
                  <c:v>1382855.9060880002</c:v>
                </c:pt>
                <c:pt idx="3">
                  <c:v>1424341.5832706401</c:v>
                </c:pt>
                <c:pt idx="4">
                  <c:v>1467071.8307687594</c:v>
                </c:pt>
                <c:pt idx="5">
                  <c:v>1511083.9856918221</c:v>
                </c:pt>
                <c:pt idx="6">
                  <c:v>1556416.5052625767</c:v>
                </c:pt>
                <c:pt idx="7">
                  <c:v>1603109.0004204542</c:v>
                </c:pt>
                <c:pt idx="8">
                  <c:v>1651202.2704330678</c:v>
                </c:pt>
                <c:pt idx="9">
                  <c:v>1700738.3385460598</c:v>
                </c:pt>
                <c:pt idx="10">
                  <c:v>1751760.4887024416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076176"/>
        <c:axId val="171076736"/>
      </c:lineChart>
      <c:catAx>
        <c:axId val="17107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076736"/>
        <c:crosses val="autoZero"/>
        <c:auto val="1"/>
        <c:lblAlgn val="ctr"/>
        <c:lblOffset val="100"/>
        <c:noMultiLvlLbl val="0"/>
      </c:catAx>
      <c:valAx>
        <c:axId val="17107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Pesos ($)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0761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INDICE!A1"/><Relationship Id="rId1" Type="http://schemas.openxmlformats.org/officeDocument/2006/relationships/hyperlink" Target="#'INGRESO DE INFORMACION'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hyperlink" Target="#'TABLERO DE CONTROL'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hyperlink" Target="#INSTRUCCIONE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hyperlink" Target="#INDICE!A1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hyperlink" Target="#INDICE!A1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138116</xdr:colOff>
      <xdr:row>0</xdr:row>
      <xdr:rowOff>114301</xdr:rowOff>
    </xdr:from>
    <xdr:to>
      <xdr:col>5</xdr:col>
      <xdr:colOff>56029</xdr:colOff>
      <xdr:row>16</xdr:row>
      <xdr:rowOff>78442</xdr:rowOff>
    </xdr:to>
    <xdr:sp macro="" textlink="">
      <xdr:nvSpPr>
        <xdr:cNvPr id="2" name="1 Rectángulo redondeado"/>
        <xdr:cNvSpPr/>
      </xdr:nvSpPr>
      <xdr:spPr>
        <a:xfrm>
          <a:off x="138116" y="114301"/>
          <a:ext cx="4142531" cy="2776817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>
    <xdr:from>
      <xdr:col>0</xdr:col>
      <xdr:colOff>133355</xdr:colOff>
      <xdr:row>0</xdr:row>
      <xdr:rowOff>95250</xdr:rowOff>
    </xdr:from>
    <xdr:to>
      <xdr:col>3</xdr:col>
      <xdr:colOff>1378323</xdr:colOff>
      <xdr:row>6</xdr:row>
      <xdr:rowOff>145676</xdr:rowOff>
    </xdr:to>
    <xdr:sp macro="" textlink="">
      <xdr:nvSpPr>
        <xdr:cNvPr id="3" name="2 Rectángulo redondeado"/>
        <xdr:cNvSpPr/>
      </xdr:nvSpPr>
      <xdr:spPr>
        <a:xfrm>
          <a:off x="133355" y="95250"/>
          <a:ext cx="3172380" cy="1193426"/>
        </a:xfrm>
        <a:prstGeom prst="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  <a:p>
          <a:pPr algn="l"/>
          <a:r>
            <a:rPr lang="es-CO" sz="2400"/>
            <a:t>ESTADOS</a:t>
          </a:r>
          <a:r>
            <a:rPr lang="es-CO" sz="2400" baseline="0"/>
            <a:t> FINANCIEROS</a:t>
          </a:r>
          <a:endParaRPr lang="es-CO" sz="2400"/>
        </a:p>
      </xdr:txBody>
    </xdr:sp>
    <xdr:clientData/>
  </xdr:twoCellAnchor>
  <xdr:twoCellAnchor>
    <xdr:from>
      <xdr:col>7</xdr:col>
      <xdr:colOff>445257</xdr:colOff>
      <xdr:row>0</xdr:row>
      <xdr:rowOff>123831</xdr:rowOff>
    </xdr:from>
    <xdr:to>
      <xdr:col>15</xdr:col>
      <xdr:colOff>500063</xdr:colOff>
      <xdr:row>19</xdr:row>
      <xdr:rowOff>119062</xdr:rowOff>
    </xdr:to>
    <xdr:sp macro="" textlink="">
      <xdr:nvSpPr>
        <xdr:cNvPr id="4" name="3 Rectángulo redondeado"/>
        <xdr:cNvSpPr/>
      </xdr:nvSpPr>
      <xdr:spPr>
        <a:xfrm>
          <a:off x="8131932" y="123831"/>
          <a:ext cx="7474781" cy="2747956"/>
        </a:xfrm>
        <a:prstGeom prst="roundRect">
          <a:avLst/>
        </a:prstGeom>
        <a:noFill/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>
    <xdr:from>
      <xdr:col>7</xdr:col>
      <xdr:colOff>421469</xdr:colOff>
      <xdr:row>0</xdr:row>
      <xdr:rowOff>85725</xdr:rowOff>
    </xdr:from>
    <xdr:to>
      <xdr:col>10</xdr:col>
      <xdr:colOff>1119188</xdr:colOff>
      <xdr:row>8</xdr:row>
      <xdr:rowOff>1</xdr:rowOff>
    </xdr:to>
    <xdr:sp macro="" textlink="">
      <xdr:nvSpPr>
        <xdr:cNvPr id="5" name="4 Rectángulo redondeado"/>
        <xdr:cNvSpPr/>
      </xdr:nvSpPr>
      <xdr:spPr>
        <a:xfrm>
          <a:off x="8108144" y="85725"/>
          <a:ext cx="2955144" cy="1209676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2000"/>
            <a:t>Modelo </a:t>
          </a:r>
        </a:p>
        <a:p>
          <a:pPr algn="l"/>
          <a:r>
            <a:rPr lang="es-CO" sz="4400"/>
            <a:t>Financiero</a:t>
          </a:r>
        </a:p>
      </xdr:txBody>
    </xdr:sp>
    <xdr:clientData/>
  </xdr:twoCellAnchor>
  <xdr:twoCellAnchor>
    <xdr:from>
      <xdr:col>7</xdr:col>
      <xdr:colOff>458003</xdr:colOff>
      <xdr:row>20</xdr:row>
      <xdr:rowOff>110945</xdr:rowOff>
    </xdr:from>
    <xdr:to>
      <xdr:col>15</xdr:col>
      <xdr:colOff>512809</xdr:colOff>
      <xdr:row>33</xdr:row>
      <xdr:rowOff>112058</xdr:rowOff>
    </xdr:to>
    <xdr:sp macro="" textlink="">
      <xdr:nvSpPr>
        <xdr:cNvPr id="6" name="5 Rectángulo redondeado"/>
        <xdr:cNvSpPr/>
      </xdr:nvSpPr>
      <xdr:spPr>
        <a:xfrm>
          <a:off x="5836827" y="3551151"/>
          <a:ext cx="7473100" cy="2040583"/>
        </a:xfrm>
        <a:prstGeom prst="roundRect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>
    <xdr:from>
      <xdr:col>7</xdr:col>
      <xdr:colOff>535070</xdr:colOff>
      <xdr:row>20</xdr:row>
      <xdr:rowOff>140075</xdr:rowOff>
    </xdr:from>
    <xdr:to>
      <xdr:col>14</xdr:col>
      <xdr:colOff>392206</xdr:colOff>
      <xdr:row>28</xdr:row>
      <xdr:rowOff>54351</xdr:rowOff>
    </xdr:to>
    <xdr:sp macro="" textlink="">
      <xdr:nvSpPr>
        <xdr:cNvPr id="7" name="6 Rectángulo redondeado"/>
        <xdr:cNvSpPr/>
      </xdr:nvSpPr>
      <xdr:spPr>
        <a:xfrm>
          <a:off x="8659335" y="3266516"/>
          <a:ext cx="5471283" cy="1169335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2000"/>
            <a:t>Datos de </a:t>
          </a:r>
        </a:p>
        <a:p>
          <a:pPr algn="l"/>
          <a:r>
            <a:rPr lang="es-CO" sz="4000"/>
            <a:t>Control</a:t>
          </a:r>
          <a:r>
            <a:rPr lang="es-CO" sz="4000" baseline="0"/>
            <a:t> y Seguimiento</a:t>
          </a:r>
          <a:endParaRPr lang="es-CO" sz="40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6</xdr:col>
      <xdr:colOff>582707</xdr:colOff>
      <xdr:row>5</xdr:row>
      <xdr:rowOff>44824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6264088" y="381000"/>
          <a:ext cx="1524001" cy="61632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Volver al 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226226</xdr:colOff>
      <xdr:row>30</xdr:row>
      <xdr:rowOff>21431</xdr:rowOff>
    </xdr:from>
    <xdr:to>
      <xdr:col>12</xdr:col>
      <xdr:colOff>0</xdr:colOff>
      <xdr:row>50</xdr:row>
      <xdr:rowOff>130968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638736</xdr:colOff>
      <xdr:row>0</xdr:row>
      <xdr:rowOff>78440</xdr:rowOff>
    </xdr:from>
    <xdr:to>
      <xdr:col>3</xdr:col>
      <xdr:colOff>89649</xdr:colOff>
      <xdr:row>4</xdr:row>
      <xdr:rowOff>67235</xdr:rowOff>
    </xdr:to>
    <xdr:sp macro="" textlink="">
      <xdr:nvSpPr>
        <xdr:cNvPr id="4" name="1 Flecha izquierda">
          <a:hlinkClick xmlns:r="http://schemas.openxmlformats.org/officeDocument/2006/relationships" r:id="rId2"/>
        </xdr:cNvPr>
        <xdr:cNvSpPr/>
      </xdr:nvSpPr>
      <xdr:spPr>
        <a:xfrm>
          <a:off x="2644589" y="78440"/>
          <a:ext cx="1524001" cy="61632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Volver al Indice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38</xdr:row>
      <xdr:rowOff>47624</xdr:rowOff>
    </xdr:from>
    <xdr:to>
      <xdr:col>12</xdr:col>
      <xdr:colOff>0</xdr:colOff>
      <xdr:row>54</xdr:row>
      <xdr:rowOff>47624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14</xdr:col>
      <xdr:colOff>1</xdr:colOff>
      <xdr:row>3</xdr:row>
      <xdr:rowOff>257735</xdr:rowOff>
    </xdr:to>
    <xdr:sp macro="" textlink="">
      <xdr:nvSpPr>
        <xdr:cNvPr id="3" name="1 Flecha izquierda">
          <a:hlinkClick xmlns:r="http://schemas.openxmlformats.org/officeDocument/2006/relationships" r:id="rId2"/>
        </xdr:cNvPr>
        <xdr:cNvSpPr/>
      </xdr:nvSpPr>
      <xdr:spPr>
        <a:xfrm>
          <a:off x="13839265" y="156882"/>
          <a:ext cx="1524001" cy="61632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Volver al Indice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74083</xdr:colOff>
      <xdr:row>1</xdr:row>
      <xdr:rowOff>63499</xdr:rowOff>
    </xdr:from>
    <xdr:to>
      <xdr:col>16</xdr:col>
      <xdr:colOff>74084</xdr:colOff>
      <xdr:row>4</xdr:row>
      <xdr:rowOff>137582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13091583" y="222249"/>
          <a:ext cx="1524001" cy="5820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Volver al Indice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145677</xdr:colOff>
      <xdr:row>1</xdr:row>
      <xdr:rowOff>11206</xdr:rowOff>
    </xdr:from>
    <xdr:to>
      <xdr:col>14</xdr:col>
      <xdr:colOff>649943</xdr:colOff>
      <xdr:row>3</xdr:row>
      <xdr:rowOff>89647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13379824" y="201706"/>
          <a:ext cx="1266266" cy="45944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Volver al Indice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6</xdr:col>
      <xdr:colOff>554691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6019800" y="409575"/>
          <a:ext cx="1316691" cy="5048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Volver al Indice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11</xdr:col>
      <xdr:colOff>585108</xdr:colOff>
      <xdr:row>8</xdr:row>
      <xdr:rowOff>146731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7620000" y="742950"/>
          <a:ext cx="1347108" cy="79443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Volver al Indice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25512</xdr:colOff>
      <xdr:row>1</xdr:row>
      <xdr:rowOff>340</xdr:rowOff>
    </xdr:from>
    <xdr:to>
      <xdr:col>11</xdr:col>
      <xdr:colOff>727981</xdr:colOff>
      <xdr:row>6</xdr:row>
      <xdr:rowOff>13608</xdr:rowOff>
    </xdr:to>
    <xdr:sp macro="" textlink="">
      <xdr:nvSpPr>
        <xdr:cNvPr id="4" name="3 Flecha derecha">
          <a:hlinkClick xmlns:r="http://schemas.openxmlformats.org/officeDocument/2006/relationships" r:id="rId1"/>
        </xdr:cNvPr>
        <xdr:cNvSpPr/>
      </xdr:nvSpPr>
      <xdr:spPr>
        <a:xfrm>
          <a:off x="13101976" y="177233"/>
          <a:ext cx="1464469" cy="1020196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050"/>
            <a:t>Ingreso</a:t>
          </a:r>
          <a:r>
            <a:rPr lang="es-CO" sz="1050" baseline="0"/>
            <a:t> de información Actual</a:t>
          </a:r>
          <a:endParaRPr lang="es-CO" sz="1050"/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585108</xdr:colOff>
      <xdr:row>7</xdr:row>
      <xdr:rowOff>0</xdr:rowOff>
    </xdr:to>
    <xdr:sp macro="" textlink="">
      <xdr:nvSpPr>
        <xdr:cNvPr id="5" name="4 Flecha izquierda">
          <a:hlinkClick xmlns:r="http://schemas.openxmlformats.org/officeDocument/2006/relationships" r:id="rId2"/>
        </xdr:cNvPr>
        <xdr:cNvSpPr/>
      </xdr:nvSpPr>
      <xdr:spPr>
        <a:xfrm>
          <a:off x="13058775" y="1962150"/>
          <a:ext cx="1347108" cy="79284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Volver al Indice</a:t>
          </a:r>
        </a:p>
      </xdr:txBody>
    </xdr:sp>
    <xdr:clientData/>
  </xdr:twoCellAnchor>
  <xdr:twoCellAnchor>
    <xdr:from>
      <xdr:col>1</xdr:col>
      <xdr:colOff>13608</xdr:colOff>
      <xdr:row>1</xdr:row>
      <xdr:rowOff>95250</xdr:rowOff>
    </xdr:from>
    <xdr:to>
      <xdr:col>2</xdr:col>
      <xdr:colOff>1469572</xdr:colOff>
      <xdr:row>3</xdr:row>
      <xdr:rowOff>121729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94" y="272143"/>
          <a:ext cx="2503714" cy="434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28575</xdr:rowOff>
    </xdr:from>
    <xdr:to>
      <xdr:col>10</xdr:col>
      <xdr:colOff>38100</xdr:colOff>
      <xdr:row>3</xdr:row>
      <xdr:rowOff>266700</xdr:rowOff>
    </xdr:to>
    <xdr:sp macro="" textlink="">
      <xdr:nvSpPr>
        <xdr:cNvPr id="2" name="1 Flecha derecha">
          <a:hlinkClick xmlns:r="http://schemas.openxmlformats.org/officeDocument/2006/relationships" r:id="rId1"/>
        </xdr:cNvPr>
        <xdr:cNvSpPr/>
      </xdr:nvSpPr>
      <xdr:spPr>
        <a:xfrm>
          <a:off x="10858500" y="28575"/>
          <a:ext cx="1323975" cy="1019175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Tablero de Control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70758</xdr:colOff>
      <xdr:row>3</xdr:row>
      <xdr:rowOff>207056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0" y="190500"/>
          <a:ext cx="1347108" cy="79760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Volver al Indice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312965</xdr:colOff>
      <xdr:row>3</xdr:row>
      <xdr:rowOff>0</xdr:rowOff>
    </xdr:from>
    <xdr:to>
      <xdr:col>15</xdr:col>
      <xdr:colOff>285751</xdr:colOff>
      <xdr:row>4</xdr:row>
      <xdr:rowOff>1</xdr:rowOff>
    </xdr:to>
    <xdr:sp macro="" textlink="">
      <xdr:nvSpPr>
        <xdr:cNvPr id="2" name="1 Flecha curvada hacia la izquierda">
          <a:hlinkClick xmlns:r="http://schemas.openxmlformats.org/officeDocument/2006/relationships" r:id="rId1"/>
        </xdr:cNvPr>
        <xdr:cNvSpPr/>
      </xdr:nvSpPr>
      <xdr:spPr>
        <a:xfrm>
          <a:off x="35212565" y="834119"/>
          <a:ext cx="734786" cy="1537607"/>
        </a:xfrm>
        <a:prstGeom prst="curvedLeftArrow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585108</xdr:colOff>
      <xdr:row>3</xdr:row>
      <xdr:rowOff>0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0" y="200025"/>
          <a:ext cx="1347108" cy="79216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Volver al Indice</a:t>
          </a:r>
        </a:p>
      </xdr:txBody>
    </xdr:sp>
    <xdr:clientData/>
  </xdr:twoCellAnchor>
  <xdr:twoCellAnchor>
    <xdr:from>
      <xdr:col>14</xdr:col>
      <xdr:colOff>312965</xdr:colOff>
      <xdr:row>3</xdr:row>
      <xdr:rowOff>0</xdr:rowOff>
    </xdr:from>
    <xdr:to>
      <xdr:col>15</xdr:col>
      <xdr:colOff>285751</xdr:colOff>
      <xdr:row>4</xdr:row>
      <xdr:rowOff>1</xdr:rowOff>
    </xdr:to>
    <xdr:sp macro="" textlink="">
      <xdr:nvSpPr>
        <xdr:cNvPr id="4" name="1 Flecha curvada hacia la izquierda">
          <a:hlinkClick xmlns:r="http://schemas.openxmlformats.org/officeDocument/2006/relationships" r:id="rId1"/>
        </xdr:cNvPr>
        <xdr:cNvSpPr/>
      </xdr:nvSpPr>
      <xdr:spPr>
        <a:xfrm>
          <a:off x="35212565" y="834119"/>
          <a:ext cx="734786" cy="1537607"/>
        </a:xfrm>
        <a:prstGeom prst="curvedLeftArrow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585108</xdr:colOff>
      <xdr:row>3</xdr:row>
      <xdr:rowOff>0</xdr:rowOff>
    </xdr:to>
    <xdr:sp macro="" textlink="">
      <xdr:nvSpPr>
        <xdr:cNvPr id="5" name="2 Flecha izquierda">
          <a:hlinkClick xmlns:r="http://schemas.openxmlformats.org/officeDocument/2006/relationships" r:id="rId2"/>
        </xdr:cNvPr>
        <xdr:cNvSpPr/>
      </xdr:nvSpPr>
      <xdr:spPr>
        <a:xfrm>
          <a:off x="0" y="200025"/>
          <a:ext cx="1347108" cy="79216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Volver al 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784412</xdr:colOff>
      <xdr:row>0</xdr:row>
      <xdr:rowOff>44824</xdr:rowOff>
    </xdr:from>
    <xdr:to>
      <xdr:col>7</xdr:col>
      <xdr:colOff>179294</xdr:colOff>
      <xdr:row>3</xdr:row>
      <xdr:rowOff>145677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7093324" y="44824"/>
          <a:ext cx="1277470" cy="67235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Volver al Indice</a:t>
          </a:r>
        </a:p>
      </xdr:txBody>
    </xdr:sp>
    <xdr:clientData/>
  </xdr:twoCellAnchor>
  <xdr:twoCellAnchor>
    <xdr:from>
      <xdr:col>5</xdr:col>
      <xdr:colOff>938892</xdr:colOff>
      <xdr:row>4</xdr:row>
      <xdr:rowOff>0</xdr:rowOff>
    </xdr:from>
    <xdr:to>
      <xdr:col>13</xdr:col>
      <xdr:colOff>353785</xdr:colOff>
      <xdr:row>22</xdr:row>
      <xdr:rowOff>27214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666749</xdr:colOff>
      <xdr:row>22</xdr:row>
      <xdr:rowOff>353785</xdr:rowOff>
    </xdr:from>
    <xdr:to>
      <xdr:col>13</xdr:col>
      <xdr:colOff>530678</xdr:colOff>
      <xdr:row>41</xdr:row>
      <xdr:rowOff>176893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757998</xdr:colOff>
      <xdr:row>43</xdr:row>
      <xdr:rowOff>90447</xdr:rowOff>
    </xdr:from>
    <xdr:to>
      <xdr:col>14</xdr:col>
      <xdr:colOff>168089</xdr:colOff>
      <xdr:row>60</xdr:row>
      <xdr:rowOff>123264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179293</xdr:colOff>
      <xdr:row>63</xdr:row>
      <xdr:rowOff>67235</xdr:rowOff>
    </xdr:from>
    <xdr:to>
      <xdr:col>14</xdr:col>
      <xdr:colOff>216914</xdr:colOff>
      <xdr:row>81</xdr:row>
      <xdr:rowOff>80843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885264</xdr:colOff>
      <xdr:row>0</xdr:row>
      <xdr:rowOff>123264</xdr:rowOff>
    </xdr:from>
    <xdr:to>
      <xdr:col>8</xdr:col>
      <xdr:colOff>246529</xdr:colOff>
      <xdr:row>3</xdr:row>
      <xdr:rowOff>168088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7575176" y="123264"/>
          <a:ext cx="1243853" cy="61632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Volver al Indice</a:t>
          </a:r>
        </a:p>
      </xdr:txBody>
    </xdr:sp>
    <xdr:clientData/>
  </xdr:twoCellAnchor>
  <xdr:twoCellAnchor>
    <xdr:from>
      <xdr:col>7</xdr:col>
      <xdr:colOff>489857</xdr:colOff>
      <xdr:row>4</xdr:row>
      <xdr:rowOff>190499</xdr:rowOff>
    </xdr:from>
    <xdr:to>
      <xdr:col>13</xdr:col>
      <xdr:colOff>517071</xdr:colOff>
      <xdr:row>23</xdr:row>
      <xdr:rowOff>81642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14</xdr:col>
      <xdr:colOff>489856</xdr:colOff>
      <xdr:row>43</xdr:row>
      <xdr:rowOff>81643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45</xdr:row>
      <xdr:rowOff>0</xdr:rowOff>
    </xdr:from>
    <xdr:to>
      <xdr:col>14</xdr:col>
      <xdr:colOff>489856</xdr:colOff>
      <xdr:row>63</xdr:row>
      <xdr:rowOff>81643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65</xdr:row>
      <xdr:rowOff>0</xdr:rowOff>
    </xdr:from>
    <xdr:to>
      <xdr:col>14</xdr:col>
      <xdr:colOff>489856</xdr:colOff>
      <xdr:row>83</xdr:row>
      <xdr:rowOff>81643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0</xdr:row>
      <xdr:rowOff>0</xdr:rowOff>
    </xdr:from>
    <xdr:to>
      <xdr:col>7</xdr:col>
      <xdr:colOff>428626</xdr:colOff>
      <xdr:row>3</xdr:row>
      <xdr:rowOff>44824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476625" y="0"/>
          <a:ext cx="1524001" cy="61632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Volver al 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403266</xdr:colOff>
      <xdr:row>0</xdr:row>
      <xdr:rowOff>175656</xdr:rowOff>
    </xdr:from>
    <xdr:to>
      <xdr:col>12</xdr:col>
      <xdr:colOff>176892</xdr:colOff>
      <xdr:row>3</xdr:row>
      <xdr:rowOff>179367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9438409" y="175656"/>
          <a:ext cx="1460912" cy="77931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Volver al 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11</xdr:col>
      <xdr:colOff>403413</xdr:colOff>
      <xdr:row>4</xdr:row>
      <xdr:rowOff>190501</xdr:rowOff>
    </xdr:to>
    <xdr:sp macro="" textlink="">
      <xdr:nvSpPr>
        <xdr:cNvPr id="5" name="1 Flecha izquierda">
          <a:hlinkClick xmlns:r="http://schemas.openxmlformats.org/officeDocument/2006/relationships" r:id="rId1"/>
        </xdr:cNvPr>
        <xdr:cNvSpPr/>
      </xdr:nvSpPr>
      <xdr:spPr>
        <a:xfrm>
          <a:off x="11822206" y="392206"/>
          <a:ext cx="1524001" cy="61632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Volver al Indice</a:t>
          </a:r>
        </a:p>
      </xdr:txBody>
    </xdr:sp>
    <xdr:clientData/>
  </xdr:twoCellAnchor>
  <xdr:twoCellAnchor>
    <xdr:from>
      <xdr:col>1</xdr:col>
      <xdr:colOff>47625</xdr:colOff>
      <xdr:row>14</xdr:row>
      <xdr:rowOff>144462</xdr:rowOff>
    </xdr:from>
    <xdr:to>
      <xdr:col>13</xdr:col>
      <xdr:colOff>0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13</xdr:col>
      <xdr:colOff>0</xdr:colOff>
      <xdr:row>62</xdr:row>
      <xdr:rowOff>77788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7</xdr:col>
      <xdr:colOff>403413</xdr:colOff>
      <xdr:row>6</xdr:row>
      <xdr:rowOff>44824</xdr:rowOff>
    </xdr:to>
    <xdr:sp macro="" textlink="">
      <xdr:nvSpPr>
        <xdr:cNvPr id="3" name="1 Flecha izquierda">
          <a:hlinkClick xmlns:r="http://schemas.openxmlformats.org/officeDocument/2006/relationships" r:id="rId1"/>
        </xdr:cNvPr>
        <xdr:cNvSpPr/>
      </xdr:nvSpPr>
      <xdr:spPr>
        <a:xfrm>
          <a:off x="7855324" y="818029"/>
          <a:ext cx="1524001" cy="61632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Volver al Indice</a:t>
          </a:r>
        </a:p>
      </xdr:txBody>
    </xdr:sp>
    <xdr:clientData/>
  </xdr:twoCellAnchor>
  <xdr:twoCellAnchor>
    <xdr:from>
      <xdr:col>0</xdr:col>
      <xdr:colOff>698500</xdr:colOff>
      <xdr:row>24</xdr:row>
      <xdr:rowOff>104772</xdr:rowOff>
    </xdr:from>
    <xdr:to>
      <xdr:col>13</xdr:col>
      <xdr:colOff>730250</xdr:colOff>
      <xdr:row>46</xdr:row>
      <xdr:rowOff>-1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33616</xdr:rowOff>
    </xdr:from>
    <xdr:to>
      <xdr:col>6</xdr:col>
      <xdr:colOff>582707</xdr:colOff>
      <xdr:row>4</xdr:row>
      <xdr:rowOff>78440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6264088" y="224116"/>
          <a:ext cx="1524001" cy="61632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Volver al Indice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6</xdr:col>
      <xdr:colOff>582707</xdr:colOff>
      <xdr:row>4</xdr:row>
      <xdr:rowOff>44824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6264088" y="190500"/>
          <a:ext cx="1524001" cy="61632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Volver al Indice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UASE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EL-HOB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ACASE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CASE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UARIOS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-HOBO"/>
    </sheetNames>
    <definedNames>
      <definedName name="ADM"/>
      <definedName name="InformacionGeneral"/>
      <definedName name="INV"/>
      <definedName name="OYM"/>
      <definedName name="parametros"/>
      <definedName name="RES"/>
      <definedName name="SUBSIDIOS"/>
      <definedName name="TAR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cion"/>
    </sheetNames>
    <sheetDataSet>
      <sheetData sheetId="0">
        <row r="764">
          <cell r="L764">
            <v>1</v>
          </cell>
          <cell r="P764">
            <v>2</v>
          </cell>
          <cell r="T764">
            <v>3</v>
          </cell>
          <cell r="X764">
            <v>4</v>
          </cell>
          <cell r="AB764">
            <v>5</v>
          </cell>
          <cell r="AF764">
            <v>6</v>
          </cell>
          <cell r="AJ764">
            <v>7</v>
          </cell>
          <cell r="AN764">
            <v>8</v>
          </cell>
          <cell r="AR764">
            <v>9</v>
          </cell>
          <cell r="AV764">
            <v>10</v>
          </cell>
          <cell r="AZ764">
            <v>11</v>
          </cell>
          <cell r="BD764">
            <v>12</v>
          </cell>
          <cell r="BH764">
            <v>13</v>
          </cell>
        </row>
        <row r="765">
          <cell r="I765" t="str">
            <v>ENERO</v>
          </cell>
          <cell r="M765" t="str">
            <v>FEBRERO/97</v>
          </cell>
          <cell r="Q765" t="str">
            <v>MARZO/97</v>
          </cell>
          <cell r="U765" t="str">
            <v>ABRIL/97</v>
          </cell>
          <cell r="Y765" t="str">
            <v>MAYO/97</v>
          </cell>
          <cell r="AC765" t="str">
            <v>JUNIO/97</v>
          </cell>
          <cell r="AG765" t="str">
            <v>JULIO/97</v>
          </cell>
          <cell r="AK765" t="str">
            <v>AGOSTO/97</v>
          </cell>
          <cell r="AO765" t="str">
            <v>SEPTIEMBRE/97</v>
          </cell>
          <cell r="AS765" t="str">
            <v>OCTUBRE/97</v>
          </cell>
          <cell r="AW765" t="str">
            <v>NOVIEMBRE/97</v>
          </cell>
          <cell r="BA765" t="str">
            <v>DICIEMBRE/97</v>
          </cell>
          <cell r="BE765" t="str">
            <v>ENERO/98</v>
          </cell>
        </row>
        <row r="766">
          <cell r="H766" t="str">
            <v>ZONA 1</v>
          </cell>
          <cell r="I766" t="str">
            <v>Valor Facturado</v>
          </cell>
          <cell r="J766" t="str">
            <v>Facturacion U. R.</v>
          </cell>
          <cell r="K766" t="str">
            <v>Facturacion U. N. R.</v>
          </cell>
          <cell r="L766" t="str">
            <v>TOTAL</v>
          </cell>
          <cell r="M766" t="str">
            <v>Valor Facturado</v>
          </cell>
          <cell r="N766" t="str">
            <v>Facturacion U. R.</v>
          </cell>
          <cell r="O766" t="str">
            <v>Facturacion U. N. R.</v>
          </cell>
          <cell r="P766" t="str">
            <v>TOTAL</v>
          </cell>
          <cell r="Q766" t="str">
            <v>Valor Facturado</v>
          </cell>
          <cell r="R766" t="str">
            <v>Facturacion U. R.</v>
          </cell>
          <cell r="S766" t="str">
            <v>Facturacion U. N. R.</v>
          </cell>
          <cell r="T766" t="str">
            <v>TOTAL</v>
          </cell>
          <cell r="U766" t="str">
            <v>Valor Facturado</v>
          </cell>
          <cell r="V766" t="str">
            <v>Facturacion U. R.</v>
          </cell>
          <cell r="W766" t="str">
            <v>Facturacion U. N. R.</v>
          </cell>
          <cell r="X766" t="str">
            <v>TOTAL</v>
          </cell>
          <cell r="Y766" t="str">
            <v>Valor Facturado</v>
          </cell>
          <cell r="Z766" t="str">
            <v>Facturacion U. R.</v>
          </cell>
          <cell r="AA766" t="str">
            <v>Facturacion U. N. R.</v>
          </cell>
          <cell r="AB766" t="str">
            <v>TOTAL</v>
          </cell>
          <cell r="AC766" t="str">
            <v>Valor Facturado</v>
          </cell>
          <cell r="AD766" t="str">
            <v>Facturacion U. R.</v>
          </cell>
          <cell r="AE766" t="str">
            <v>Facturacion U. N. R.</v>
          </cell>
          <cell r="AF766" t="str">
            <v>TOTAL</v>
          </cell>
          <cell r="AG766" t="str">
            <v>Valor Facturado</v>
          </cell>
          <cell r="AH766" t="str">
            <v>Facturacion U. R.</v>
          </cell>
          <cell r="AI766" t="str">
            <v>Facturacion U. N. R.</v>
          </cell>
          <cell r="AJ766" t="str">
            <v>TOTAL</v>
          </cell>
          <cell r="AK766" t="str">
            <v>Valor Facturado</v>
          </cell>
          <cell r="AL766" t="str">
            <v>Facturacion U. R.</v>
          </cell>
          <cell r="AM766" t="str">
            <v>Facturacion U. N. R.</v>
          </cell>
          <cell r="AN766" t="str">
            <v>TOTAL</v>
          </cell>
          <cell r="AO766" t="str">
            <v>Valor Facturado</v>
          </cell>
          <cell r="AP766" t="str">
            <v>Facturacion U. R.</v>
          </cell>
          <cell r="AQ766" t="str">
            <v>Facturacion U. N. R.</v>
          </cell>
          <cell r="AR766" t="str">
            <v>TOTAL</v>
          </cell>
          <cell r="AS766" t="str">
            <v>Valor Facturado</v>
          </cell>
          <cell r="AT766" t="str">
            <v>Facturacion U. R.</v>
          </cell>
          <cell r="AU766" t="str">
            <v>Facturacion U. N. R.</v>
          </cell>
          <cell r="AV766" t="str">
            <v>TOTAL</v>
          </cell>
          <cell r="AW766" t="str">
            <v>Valor Facturado</v>
          </cell>
          <cell r="AX766" t="str">
            <v>Facturacion U. R.</v>
          </cell>
          <cell r="AY766" t="str">
            <v>Facturacion U. N. R.</v>
          </cell>
          <cell r="AZ766" t="str">
            <v>TOTAL</v>
          </cell>
          <cell r="BA766" t="str">
            <v>Valor Facturado</v>
          </cell>
          <cell r="BB766" t="str">
            <v>Facturacion U. R.</v>
          </cell>
          <cell r="BC766" t="str">
            <v>Facturacion U. N. R.</v>
          </cell>
          <cell r="BD766" t="str">
            <v>TOTAL</v>
          </cell>
          <cell r="BE766" t="str">
            <v>Valor Facturado</v>
          </cell>
          <cell r="BF766" t="str">
            <v>Facturacion U. R.</v>
          </cell>
          <cell r="BG766" t="str">
            <v>Facturacion U. N. R.</v>
          </cell>
          <cell r="BH766" t="str">
            <v>TOTAL</v>
          </cell>
        </row>
        <row r="767">
          <cell r="H767" t="str">
            <v>Residencial</v>
          </cell>
        </row>
        <row r="768">
          <cell r="H768">
            <v>1</v>
          </cell>
          <cell r="I768">
            <v>1248502.3951962099</v>
          </cell>
          <cell r="J768">
            <v>61176.617364614278</v>
          </cell>
          <cell r="K768">
            <v>216707.92510611328</v>
          </cell>
          <cell r="L768">
            <v>1526386.9376669375</v>
          </cell>
          <cell r="M768">
            <v>1248502.3951962099</v>
          </cell>
          <cell r="N768">
            <v>61176.617364614278</v>
          </cell>
          <cell r="O768">
            <v>216707.92510611328</v>
          </cell>
          <cell r="P768">
            <v>1526386.9376669375</v>
          </cell>
          <cell r="Q768">
            <v>1248502.3951962099</v>
          </cell>
          <cell r="R768">
            <v>61176.617364614278</v>
          </cell>
          <cell r="S768">
            <v>216707.92510611328</v>
          </cell>
          <cell r="T768">
            <v>1526386.9376669375</v>
          </cell>
          <cell r="U768">
            <v>1248502.3951962099</v>
          </cell>
          <cell r="V768">
            <v>61176.617364614278</v>
          </cell>
          <cell r="W768">
            <v>216707.92510611328</v>
          </cell>
          <cell r="X768">
            <v>1526386.9376669375</v>
          </cell>
          <cell r="Y768">
            <v>1248502.3951962099</v>
          </cell>
          <cell r="Z768">
            <v>61176.617364614278</v>
          </cell>
          <cell r="AA768">
            <v>216707.92510611328</v>
          </cell>
          <cell r="AB768">
            <v>1526386.9376669375</v>
          </cell>
          <cell r="AC768">
            <v>1248502.3951962099</v>
          </cell>
          <cell r="AD768">
            <v>61176.617364614278</v>
          </cell>
          <cell r="AE768">
            <v>216707.92510611328</v>
          </cell>
          <cell r="AF768">
            <v>1526386.9376669375</v>
          </cell>
          <cell r="AG768">
            <v>1248502.3951962099</v>
          </cell>
          <cell r="AH768">
            <v>61176.617364614278</v>
          </cell>
          <cell r="AI768">
            <v>216707.92510611328</v>
          </cell>
          <cell r="AJ768">
            <v>1526386.9376669375</v>
          </cell>
          <cell r="AK768">
            <v>1248502.3951962099</v>
          </cell>
          <cell r="AL768">
            <v>61176.617364614278</v>
          </cell>
          <cell r="AM768">
            <v>216707.92510611328</v>
          </cell>
          <cell r="AN768">
            <v>1526386.9376669375</v>
          </cell>
          <cell r="AO768">
            <v>1248502.3951962099</v>
          </cell>
          <cell r="AP768">
            <v>61176.617364614278</v>
          </cell>
          <cell r="AQ768">
            <v>216707.92510611328</v>
          </cell>
          <cell r="AR768">
            <v>1526386.9376669375</v>
          </cell>
          <cell r="AS768">
            <v>1248502.3951962099</v>
          </cell>
          <cell r="AT768">
            <v>61176.617364614278</v>
          </cell>
          <cell r="AU768">
            <v>216707.92510611328</v>
          </cell>
          <cell r="AV768">
            <v>1526386.9376669375</v>
          </cell>
          <cell r="AW768">
            <v>1248502.3951962099</v>
          </cell>
          <cell r="AX768">
            <v>61176.617364614278</v>
          </cell>
          <cell r="AY768">
            <v>216707.92510611328</v>
          </cell>
          <cell r="AZ768">
            <v>1526386.9376669375</v>
          </cell>
          <cell r="BA768">
            <v>1248502.3951962099</v>
          </cell>
          <cell r="BB768">
            <v>61176.617364614278</v>
          </cell>
          <cell r="BC768">
            <v>216707.92510611328</v>
          </cell>
          <cell r="BD768">
            <v>1526386.9376669375</v>
          </cell>
          <cell r="BE768">
            <v>1248502.3951962099</v>
          </cell>
          <cell r="BF768">
            <v>61176.617364614278</v>
          </cell>
          <cell r="BG768">
            <v>216707.92510611328</v>
          </cell>
          <cell r="BH768">
            <v>1526386.9376669375</v>
          </cell>
        </row>
        <row r="769">
          <cell r="H769">
            <v>2</v>
          </cell>
          <cell r="I769">
            <v>1272308.5849351203</v>
          </cell>
          <cell r="J769">
            <v>61070.812076885777</v>
          </cell>
          <cell r="K769">
            <v>152686.3083322228</v>
          </cell>
          <cell r="L769">
            <v>1486065.7053442288</v>
          </cell>
          <cell r="M769">
            <v>1272308.5849351203</v>
          </cell>
          <cell r="N769">
            <v>61070.812076885777</v>
          </cell>
          <cell r="O769">
            <v>152686.3083322228</v>
          </cell>
          <cell r="P769">
            <v>1486065.7053442288</v>
          </cell>
          <cell r="Q769">
            <v>1272308.5849351203</v>
          </cell>
          <cell r="R769">
            <v>61070.812076885777</v>
          </cell>
          <cell r="S769">
            <v>152686.3083322228</v>
          </cell>
          <cell r="T769">
            <v>1486065.7053442288</v>
          </cell>
          <cell r="U769">
            <v>1272308.5849351203</v>
          </cell>
          <cell r="V769">
            <v>61070.812076885777</v>
          </cell>
          <cell r="W769">
            <v>152686.3083322228</v>
          </cell>
          <cell r="X769">
            <v>1486065.7053442288</v>
          </cell>
          <cell r="Y769">
            <v>1272308.5849351203</v>
          </cell>
          <cell r="Z769">
            <v>61070.812076885777</v>
          </cell>
          <cell r="AA769">
            <v>152686.3083322228</v>
          </cell>
          <cell r="AB769">
            <v>1486065.7053442288</v>
          </cell>
          <cell r="AC769">
            <v>1272308.5849351203</v>
          </cell>
          <cell r="AD769">
            <v>61070.812076885777</v>
          </cell>
          <cell r="AE769">
            <v>152686.3083322228</v>
          </cell>
          <cell r="AF769">
            <v>1486065.7053442288</v>
          </cell>
          <cell r="AG769">
            <v>1272308.5849351203</v>
          </cell>
          <cell r="AH769">
            <v>61070.812076885777</v>
          </cell>
          <cell r="AI769">
            <v>152686.3083322228</v>
          </cell>
          <cell r="AJ769">
            <v>1486065.7053442288</v>
          </cell>
          <cell r="AK769">
            <v>1272308.5849351203</v>
          </cell>
          <cell r="AL769">
            <v>61070.812076885777</v>
          </cell>
          <cell r="AM769">
            <v>152686.3083322228</v>
          </cell>
          <cell r="AN769">
            <v>1486065.7053442288</v>
          </cell>
          <cell r="AO769">
            <v>1272308.5849351203</v>
          </cell>
          <cell r="AP769">
            <v>61070.812076885777</v>
          </cell>
          <cell r="AQ769">
            <v>152686.3083322228</v>
          </cell>
          <cell r="AR769">
            <v>1486065.7053442288</v>
          </cell>
          <cell r="AS769">
            <v>1272308.5849351203</v>
          </cell>
          <cell r="AT769">
            <v>61070.812076885777</v>
          </cell>
          <cell r="AU769">
            <v>152686.3083322228</v>
          </cell>
          <cell r="AV769">
            <v>1486065.7053442288</v>
          </cell>
          <cell r="AW769">
            <v>1272308.5849351203</v>
          </cell>
          <cell r="AX769">
            <v>61070.812076885777</v>
          </cell>
          <cell r="AY769">
            <v>152686.3083322228</v>
          </cell>
          <cell r="AZ769">
            <v>1486065.7053442288</v>
          </cell>
          <cell r="BA769">
            <v>1272308.5849351203</v>
          </cell>
          <cell r="BB769">
            <v>61070.812076885777</v>
          </cell>
          <cell r="BC769">
            <v>152686.3083322228</v>
          </cell>
          <cell r="BD769">
            <v>1486065.7053442288</v>
          </cell>
          <cell r="BE769">
            <v>1272308.5849351203</v>
          </cell>
          <cell r="BF769">
            <v>61070.812076885777</v>
          </cell>
          <cell r="BG769">
            <v>152686.3083322228</v>
          </cell>
          <cell r="BH769">
            <v>1486065.7053442288</v>
          </cell>
        </row>
        <row r="770">
          <cell r="H770">
            <v>3</v>
          </cell>
          <cell r="I770">
            <v>25432946.037736356</v>
          </cell>
          <cell r="J770">
            <v>1266560.7126792704</v>
          </cell>
          <cell r="K770">
            <v>2019444.7030907404</v>
          </cell>
          <cell r="L770">
            <v>28718951.453506365</v>
          </cell>
          <cell r="M770">
            <v>25432946.037736356</v>
          </cell>
          <cell r="N770">
            <v>1266560.7126792704</v>
          </cell>
          <cell r="O770">
            <v>2019444.7030907404</v>
          </cell>
          <cell r="P770">
            <v>28718951.453506365</v>
          </cell>
          <cell r="Q770">
            <v>25432946.037736356</v>
          </cell>
          <cell r="R770">
            <v>1266560.7126792704</v>
          </cell>
          <cell r="S770">
            <v>2019444.7030907404</v>
          </cell>
          <cell r="T770">
            <v>28718951.453506365</v>
          </cell>
          <cell r="U770">
            <v>25432946.037736356</v>
          </cell>
          <cell r="V770">
            <v>1266560.7126792704</v>
          </cell>
          <cell r="W770">
            <v>2019444.7030907404</v>
          </cell>
          <cell r="X770">
            <v>28718951.453506365</v>
          </cell>
          <cell r="Y770">
            <v>25432946.037736356</v>
          </cell>
          <cell r="Z770">
            <v>1266560.7126792704</v>
          </cell>
          <cell r="AA770">
            <v>2019444.7030907404</v>
          </cell>
          <cell r="AB770">
            <v>28718951.453506365</v>
          </cell>
          <cell r="AC770">
            <v>25432946.037736356</v>
          </cell>
          <cell r="AD770">
            <v>1266560.7126792704</v>
          </cell>
          <cell r="AE770">
            <v>2019444.7030907404</v>
          </cell>
          <cell r="AF770">
            <v>28718951.453506365</v>
          </cell>
          <cell r="AG770">
            <v>25432946.037736356</v>
          </cell>
          <cell r="AH770">
            <v>1266560.7126792704</v>
          </cell>
          <cell r="AI770">
            <v>2019444.7030907404</v>
          </cell>
          <cell r="AJ770">
            <v>28718951.453506365</v>
          </cell>
          <cell r="AK770">
            <v>25432946.037736356</v>
          </cell>
          <cell r="AL770">
            <v>1266560.7126792704</v>
          </cell>
          <cell r="AM770">
            <v>2019444.7030907404</v>
          </cell>
          <cell r="AN770">
            <v>28718951.453506365</v>
          </cell>
          <cell r="AO770">
            <v>25432946.037736356</v>
          </cell>
          <cell r="AP770">
            <v>1266560.7126792704</v>
          </cell>
          <cell r="AQ770">
            <v>2019444.7030907404</v>
          </cell>
          <cell r="AR770">
            <v>28718951.453506365</v>
          </cell>
          <cell r="AS770">
            <v>25432946.037736356</v>
          </cell>
          <cell r="AT770">
            <v>1266560.7126792704</v>
          </cell>
          <cell r="AU770">
            <v>2019444.7030907404</v>
          </cell>
          <cell r="AV770">
            <v>28718951.453506365</v>
          </cell>
          <cell r="AW770">
            <v>25432946.037736356</v>
          </cell>
          <cell r="AX770">
            <v>1266560.7126792704</v>
          </cell>
          <cell r="AY770">
            <v>2019444.7030907404</v>
          </cell>
          <cell r="AZ770">
            <v>28718951.453506365</v>
          </cell>
          <cell r="BA770">
            <v>25432946.037736356</v>
          </cell>
          <cell r="BB770">
            <v>1266560.7126792704</v>
          </cell>
          <cell r="BC770">
            <v>2019444.7030907404</v>
          </cell>
          <cell r="BD770">
            <v>28718951.453506365</v>
          </cell>
          <cell r="BE770">
            <v>25432946.037736356</v>
          </cell>
          <cell r="BF770">
            <v>1266560.7126792704</v>
          </cell>
          <cell r="BG770">
            <v>2019444.7030907404</v>
          </cell>
          <cell r="BH770">
            <v>28718951.453506365</v>
          </cell>
        </row>
        <row r="771">
          <cell r="H771">
            <v>4</v>
          </cell>
          <cell r="I771">
            <v>50872504.905955739</v>
          </cell>
          <cell r="J771">
            <v>2533450.7443165956</v>
          </cell>
          <cell r="K771">
            <v>2708919.0328064971</v>
          </cell>
          <cell r="L771">
            <v>56114874.683078825</v>
          </cell>
          <cell r="M771">
            <v>50872504.905955739</v>
          </cell>
          <cell r="N771">
            <v>2533450.7443165956</v>
          </cell>
          <cell r="O771">
            <v>2708919.0328064971</v>
          </cell>
          <cell r="P771">
            <v>56114874.683078825</v>
          </cell>
          <cell r="Q771">
            <v>50872504.905955739</v>
          </cell>
          <cell r="R771">
            <v>2533450.7443165956</v>
          </cell>
          <cell r="S771">
            <v>2708919.0328064971</v>
          </cell>
          <cell r="T771">
            <v>56114874.683078825</v>
          </cell>
          <cell r="U771">
            <v>50872504.905955739</v>
          </cell>
          <cell r="V771">
            <v>2533450.7443165956</v>
          </cell>
          <cell r="W771">
            <v>2708919.0328064971</v>
          </cell>
          <cell r="X771">
            <v>56114874.683078825</v>
          </cell>
          <cell r="Y771">
            <v>50872504.905955739</v>
          </cell>
          <cell r="Z771">
            <v>2533450.7443165956</v>
          </cell>
          <cell r="AA771">
            <v>2708919.0328064971</v>
          </cell>
          <cell r="AB771">
            <v>56114874.683078825</v>
          </cell>
          <cell r="AC771">
            <v>50872504.905955739</v>
          </cell>
          <cell r="AD771">
            <v>2533450.7443165956</v>
          </cell>
          <cell r="AE771">
            <v>2708919.0328064971</v>
          </cell>
          <cell r="AF771">
            <v>56114874.683078825</v>
          </cell>
          <cell r="AG771">
            <v>50872504.905955739</v>
          </cell>
          <cell r="AH771">
            <v>2533450.7443165956</v>
          </cell>
          <cell r="AI771">
            <v>2708919.0328064971</v>
          </cell>
          <cell r="AJ771">
            <v>56114874.683078825</v>
          </cell>
          <cell r="AK771">
            <v>50872504.905955739</v>
          </cell>
          <cell r="AL771">
            <v>2533450.7443165956</v>
          </cell>
          <cell r="AM771">
            <v>2708919.0328064971</v>
          </cell>
          <cell r="AN771">
            <v>56114874.683078825</v>
          </cell>
          <cell r="AO771">
            <v>50872504.905955739</v>
          </cell>
          <cell r="AP771">
            <v>2533450.7443165956</v>
          </cell>
          <cell r="AQ771">
            <v>2708919.0328064971</v>
          </cell>
          <cell r="AR771">
            <v>56114874.683078825</v>
          </cell>
          <cell r="AS771">
            <v>50872504.905955739</v>
          </cell>
          <cell r="AT771">
            <v>2533450.7443165956</v>
          </cell>
          <cell r="AU771">
            <v>2708919.0328064971</v>
          </cell>
          <cell r="AV771">
            <v>56114874.683078825</v>
          </cell>
          <cell r="AW771">
            <v>50872504.905955739</v>
          </cell>
          <cell r="AX771">
            <v>2533450.7443165956</v>
          </cell>
          <cell r="AY771">
            <v>2708919.0328064971</v>
          </cell>
          <cell r="AZ771">
            <v>56114874.683078825</v>
          </cell>
          <cell r="BA771">
            <v>50872504.905955739</v>
          </cell>
          <cell r="BB771">
            <v>2533450.7443165956</v>
          </cell>
          <cell r="BC771">
            <v>2708919.0328064971</v>
          </cell>
          <cell r="BD771">
            <v>56114874.683078825</v>
          </cell>
          <cell r="BE771">
            <v>50872504.905955739</v>
          </cell>
          <cell r="BF771">
            <v>2533450.7443165956</v>
          </cell>
          <cell r="BG771">
            <v>2708919.0328064971</v>
          </cell>
          <cell r="BH771">
            <v>56114874.683078825</v>
          </cell>
        </row>
        <row r="772">
          <cell r="H772">
            <v>5</v>
          </cell>
          <cell r="I772">
            <v>17809675.056898478</v>
          </cell>
          <cell r="J772">
            <v>872674.07778802549</v>
          </cell>
          <cell r="K772">
            <v>788074.61644555582</v>
          </cell>
          <cell r="L772">
            <v>19470423.75113206</v>
          </cell>
          <cell r="M772">
            <v>17809675.056898478</v>
          </cell>
          <cell r="N772">
            <v>872674.07778802549</v>
          </cell>
          <cell r="O772">
            <v>788074.61644555582</v>
          </cell>
          <cell r="P772">
            <v>19470423.75113206</v>
          </cell>
          <cell r="Q772">
            <v>17809675.056898478</v>
          </cell>
          <cell r="R772">
            <v>872674.07778802549</v>
          </cell>
          <cell r="S772">
            <v>788074.61644555582</v>
          </cell>
          <cell r="T772">
            <v>19470423.75113206</v>
          </cell>
          <cell r="U772">
            <v>17809675.056898478</v>
          </cell>
          <cell r="V772">
            <v>872674.07778802549</v>
          </cell>
          <cell r="W772">
            <v>788074.61644555582</v>
          </cell>
          <cell r="X772">
            <v>19470423.75113206</v>
          </cell>
          <cell r="Y772">
            <v>17809675.056898478</v>
          </cell>
          <cell r="Z772">
            <v>872674.07778802549</v>
          </cell>
          <cell r="AA772">
            <v>788074.61644555582</v>
          </cell>
          <cell r="AB772">
            <v>19470423.75113206</v>
          </cell>
          <cell r="AC772">
            <v>17809675.056898478</v>
          </cell>
          <cell r="AD772">
            <v>872674.07778802549</v>
          </cell>
          <cell r="AE772">
            <v>788074.61644555582</v>
          </cell>
          <cell r="AF772">
            <v>19470423.75113206</v>
          </cell>
          <cell r="AG772">
            <v>17809675.056898478</v>
          </cell>
          <cell r="AH772">
            <v>872674.07778802549</v>
          </cell>
          <cell r="AI772">
            <v>788074.61644555582</v>
          </cell>
          <cell r="AJ772">
            <v>19470423.75113206</v>
          </cell>
          <cell r="AK772">
            <v>17809675.056898478</v>
          </cell>
          <cell r="AL772">
            <v>872674.07778802549</v>
          </cell>
          <cell r="AM772">
            <v>788074.61644555582</v>
          </cell>
          <cell r="AN772">
            <v>19470423.75113206</v>
          </cell>
          <cell r="AO772">
            <v>17809675.056898478</v>
          </cell>
          <cell r="AP772">
            <v>872674.07778802549</v>
          </cell>
          <cell r="AQ772">
            <v>788074.61644555582</v>
          </cell>
          <cell r="AR772">
            <v>19470423.75113206</v>
          </cell>
          <cell r="AS772">
            <v>17809675.056898478</v>
          </cell>
          <cell r="AT772">
            <v>872674.07778802549</v>
          </cell>
          <cell r="AU772">
            <v>788074.61644555582</v>
          </cell>
          <cell r="AV772">
            <v>19470423.75113206</v>
          </cell>
          <cell r="AW772">
            <v>17809675.056898478</v>
          </cell>
          <cell r="AX772">
            <v>872674.07778802549</v>
          </cell>
          <cell r="AY772">
            <v>788074.61644555582</v>
          </cell>
          <cell r="AZ772">
            <v>19470423.75113206</v>
          </cell>
          <cell r="BA772">
            <v>17809675.056898478</v>
          </cell>
          <cell r="BB772">
            <v>872674.07778802549</v>
          </cell>
          <cell r="BC772">
            <v>788074.61644555582</v>
          </cell>
          <cell r="BD772">
            <v>19470423.75113206</v>
          </cell>
          <cell r="BE772">
            <v>17809675.056898478</v>
          </cell>
          <cell r="BF772">
            <v>872674.07778802549</v>
          </cell>
          <cell r="BG772">
            <v>788074.61644555582</v>
          </cell>
          <cell r="BH772">
            <v>19470423.75113206</v>
          </cell>
        </row>
        <row r="773">
          <cell r="H773">
            <v>6</v>
          </cell>
          <cell r="I773">
            <v>34689586.147882827</v>
          </cell>
          <cell r="J773">
            <v>1699789.7212462586</v>
          </cell>
          <cell r="K773">
            <v>1182111.9246683333</v>
          </cell>
          <cell r="L773">
            <v>37571487.793797418</v>
          </cell>
          <cell r="M773">
            <v>34689586.147882827</v>
          </cell>
          <cell r="N773">
            <v>1699789.7212462586</v>
          </cell>
          <cell r="O773">
            <v>1182111.9246683333</v>
          </cell>
          <cell r="P773">
            <v>37571487.793797418</v>
          </cell>
          <cell r="Q773">
            <v>34689586.147882827</v>
          </cell>
          <cell r="R773">
            <v>1699789.7212462586</v>
          </cell>
          <cell r="S773">
            <v>1182111.9246683333</v>
          </cell>
          <cell r="T773">
            <v>37571487.793797418</v>
          </cell>
          <cell r="U773">
            <v>34689586.147882827</v>
          </cell>
          <cell r="V773">
            <v>1699789.7212462586</v>
          </cell>
          <cell r="W773">
            <v>1182111.9246683333</v>
          </cell>
          <cell r="X773">
            <v>37571487.793797418</v>
          </cell>
          <cell r="Y773">
            <v>34689586.147882827</v>
          </cell>
          <cell r="Z773">
            <v>1699789.7212462586</v>
          </cell>
          <cell r="AA773">
            <v>1182111.9246683333</v>
          </cell>
          <cell r="AB773">
            <v>37571487.793797418</v>
          </cell>
          <cell r="AC773">
            <v>34689586.147882827</v>
          </cell>
          <cell r="AD773">
            <v>1699789.7212462586</v>
          </cell>
          <cell r="AE773">
            <v>1182111.9246683333</v>
          </cell>
          <cell r="AF773">
            <v>37571487.793797418</v>
          </cell>
          <cell r="AG773">
            <v>34689586.147882827</v>
          </cell>
          <cell r="AH773">
            <v>1699789.7212462586</v>
          </cell>
          <cell r="AI773">
            <v>1182111.9246683333</v>
          </cell>
          <cell r="AJ773">
            <v>37571487.793797418</v>
          </cell>
          <cell r="AK773">
            <v>34689586.147882827</v>
          </cell>
          <cell r="AL773">
            <v>1699789.7212462586</v>
          </cell>
          <cell r="AM773">
            <v>1182111.9246683333</v>
          </cell>
          <cell r="AN773">
            <v>37571487.793797418</v>
          </cell>
          <cell r="AO773">
            <v>34689586.147882827</v>
          </cell>
          <cell r="AP773">
            <v>1699789.7212462586</v>
          </cell>
          <cell r="AQ773">
            <v>1182111.9246683333</v>
          </cell>
          <cell r="AR773">
            <v>37571487.793797418</v>
          </cell>
          <cell r="AS773">
            <v>34689586.147882827</v>
          </cell>
          <cell r="AT773">
            <v>1699789.7212462586</v>
          </cell>
          <cell r="AU773">
            <v>1182111.9246683333</v>
          </cell>
          <cell r="AV773">
            <v>37571487.793797418</v>
          </cell>
          <cell r="AW773">
            <v>34689586.147882827</v>
          </cell>
          <cell r="AX773">
            <v>1699789.7212462586</v>
          </cell>
          <cell r="AY773">
            <v>1182111.9246683333</v>
          </cell>
          <cell r="AZ773">
            <v>37571487.793797418</v>
          </cell>
          <cell r="BA773">
            <v>34689586.147882827</v>
          </cell>
          <cell r="BB773">
            <v>1699789.7212462586</v>
          </cell>
          <cell r="BC773">
            <v>1182111.9246683333</v>
          </cell>
          <cell r="BD773">
            <v>37571487.793797418</v>
          </cell>
          <cell r="BE773">
            <v>34689586.147882827</v>
          </cell>
          <cell r="BF773">
            <v>1699789.7212462586</v>
          </cell>
          <cell r="BG773">
            <v>1182111.9246683333</v>
          </cell>
          <cell r="BH773">
            <v>37571487.793797418</v>
          </cell>
        </row>
        <row r="774">
          <cell r="H774" t="str">
            <v>Otros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0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O774">
            <v>0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E774">
            <v>0</v>
          </cell>
          <cell r="BF774">
            <v>0</v>
          </cell>
          <cell r="BG774">
            <v>0</v>
          </cell>
          <cell r="BH774">
            <v>0</v>
          </cell>
        </row>
        <row r="775">
          <cell r="H775" t="str">
            <v>Subtotal</v>
          </cell>
          <cell r="I775">
            <v>131325523.12860471</v>
          </cell>
          <cell r="J775">
            <v>6494722.6854716493</v>
          </cell>
          <cell r="K775">
            <v>7067944.5104494626</v>
          </cell>
          <cell r="L775">
            <v>144888190.32452583</v>
          </cell>
          <cell r="M775">
            <v>131325523.12860471</v>
          </cell>
          <cell r="N775">
            <v>6494722.6854716493</v>
          </cell>
          <cell r="O775">
            <v>7067944.5104494626</v>
          </cell>
          <cell r="P775">
            <v>144888190.32452583</v>
          </cell>
          <cell r="Q775">
            <v>131325523.12860471</v>
          </cell>
          <cell r="R775">
            <v>6494722.6854716493</v>
          </cell>
          <cell r="S775">
            <v>7067944.5104494626</v>
          </cell>
          <cell r="T775">
            <v>144888190.32452583</v>
          </cell>
          <cell r="U775">
            <v>131325523.12860471</v>
          </cell>
          <cell r="V775">
            <v>6494722.6854716493</v>
          </cell>
          <cell r="W775">
            <v>7067944.5104494626</v>
          </cell>
          <cell r="X775">
            <v>144888190.32452583</v>
          </cell>
          <cell r="Y775">
            <v>131325523.12860471</v>
          </cell>
          <cell r="Z775">
            <v>6494722.6854716493</v>
          </cell>
          <cell r="AA775">
            <v>7067944.5104494626</v>
          </cell>
          <cell r="AB775">
            <v>144888190.32452583</v>
          </cell>
          <cell r="AC775">
            <v>131325523.12860471</v>
          </cell>
          <cell r="AD775">
            <v>6494722.6854716493</v>
          </cell>
          <cell r="AE775">
            <v>7067944.5104494626</v>
          </cell>
          <cell r="AF775">
            <v>144888190.32452583</v>
          </cell>
          <cell r="AG775">
            <v>131325523.12860471</v>
          </cell>
          <cell r="AH775">
            <v>6494722.6854716493</v>
          </cell>
          <cell r="AI775">
            <v>7067944.5104494626</v>
          </cell>
          <cell r="AJ775">
            <v>144888190.32452583</v>
          </cell>
          <cell r="AK775">
            <v>131325523.12860471</v>
          </cell>
          <cell r="AL775">
            <v>6494722.6854716493</v>
          </cell>
          <cell r="AM775">
            <v>7067944.5104494626</v>
          </cell>
          <cell r="AN775">
            <v>144888190.32452583</v>
          </cell>
          <cell r="AO775">
            <v>131325523.12860471</v>
          </cell>
          <cell r="AP775">
            <v>6494722.6854716493</v>
          </cell>
          <cell r="AQ775">
            <v>7067944.5104494626</v>
          </cell>
          <cell r="AR775">
            <v>144888190.32452583</v>
          </cell>
          <cell r="AS775">
            <v>131325523.12860471</v>
          </cell>
          <cell r="AT775">
            <v>6494722.6854716493</v>
          </cell>
          <cell r="AU775">
            <v>7067944.5104494626</v>
          </cell>
          <cell r="AV775">
            <v>144888190.32452583</v>
          </cell>
          <cell r="AW775">
            <v>131325523.12860471</v>
          </cell>
          <cell r="AX775">
            <v>6494722.6854716493</v>
          </cell>
          <cell r="AY775">
            <v>7067944.5104494626</v>
          </cell>
          <cell r="AZ775">
            <v>144888190.32452583</v>
          </cell>
          <cell r="BA775">
            <v>131325523.12860471</v>
          </cell>
          <cell r="BB775">
            <v>6494722.6854716493</v>
          </cell>
          <cell r="BC775">
            <v>7067944.5104494626</v>
          </cell>
          <cell r="BD775">
            <v>144888190.32452583</v>
          </cell>
          <cell r="BE775">
            <v>131325523.12860471</v>
          </cell>
          <cell r="BF775">
            <v>6494722.6854716493</v>
          </cell>
          <cell r="BG775">
            <v>7067944.5104494626</v>
          </cell>
          <cell r="BH775">
            <v>144888190.32452583</v>
          </cell>
        </row>
        <row r="777">
          <cell r="H777" t="str">
            <v>Pequeños</v>
          </cell>
        </row>
        <row r="778">
          <cell r="H778" t="str">
            <v>Productores</v>
          </cell>
        </row>
        <row r="779">
          <cell r="H779">
            <v>1</v>
          </cell>
          <cell r="I779">
            <v>6191655.003031808</v>
          </cell>
          <cell r="J779">
            <v>14482.627784276034</v>
          </cell>
          <cell r="K779">
            <v>309582.75015159039</v>
          </cell>
          <cell r="L779">
            <v>6515720.3809676748</v>
          </cell>
          <cell r="M779">
            <v>6191655.003031808</v>
          </cell>
          <cell r="N779">
            <v>14482.627784276034</v>
          </cell>
          <cell r="O779">
            <v>309582.75015159039</v>
          </cell>
          <cell r="P779">
            <v>6515720.3809676748</v>
          </cell>
          <cell r="Q779">
            <v>6191655.003031808</v>
          </cell>
          <cell r="R779">
            <v>14482.627784276034</v>
          </cell>
          <cell r="S779">
            <v>309582.75015159039</v>
          </cell>
          <cell r="T779">
            <v>6515720.3809676748</v>
          </cell>
          <cell r="U779">
            <v>6191655.003031808</v>
          </cell>
          <cell r="V779">
            <v>14482.627784276034</v>
          </cell>
          <cell r="W779">
            <v>309582.75015159039</v>
          </cell>
          <cell r="X779">
            <v>6515720.3809676748</v>
          </cell>
          <cell r="Y779">
            <v>6191655.003031808</v>
          </cell>
          <cell r="Z779">
            <v>14482.627784276034</v>
          </cell>
          <cell r="AA779">
            <v>309582.75015159039</v>
          </cell>
          <cell r="AB779">
            <v>6515720.3809676748</v>
          </cell>
          <cell r="AC779">
            <v>6191655.003031808</v>
          </cell>
          <cell r="AD779">
            <v>14482.627784276034</v>
          </cell>
          <cell r="AE779">
            <v>309582.75015159039</v>
          </cell>
          <cell r="AF779">
            <v>6515720.3809676748</v>
          </cell>
          <cell r="AG779">
            <v>6191655.003031808</v>
          </cell>
          <cell r="AH779">
            <v>14482.627784276034</v>
          </cell>
          <cell r="AI779">
            <v>309582.75015159039</v>
          </cell>
          <cell r="AJ779">
            <v>6515720.3809676748</v>
          </cell>
          <cell r="AK779">
            <v>6191655.003031808</v>
          </cell>
          <cell r="AL779">
            <v>14482.627784276034</v>
          </cell>
          <cell r="AM779">
            <v>309582.75015159039</v>
          </cell>
          <cell r="AN779">
            <v>6515720.3809676748</v>
          </cell>
          <cell r="AO779">
            <v>6191655.003031808</v>
          </cell>
          <cell r="AP779">
            <v>14482.627784276034</v>
          </cell>
          <cell r="AQ779">
            <v>309582.75015159039</v>
          </cell>
          <cell r="AR779">
            <v>6515720.3809676748</v>
          </cell>
          <cell r="AS779">
            <v>6191655.003031808</v>
          </cell>
          <cell r="AT779">
            <v>14482.627784276034</v>
          </cell>
          <cell r="AU779">
            <v>309582.75015159039</v>
          </cell>
          <cell r="AV779">
            <v>6515720.3809676748</v>
          </cell>
          <cell r="AW779">
            <v>6191655.003031808</v>
          </cell>
          <cell r="AX779">
            <v>14482.627784276034</v>
          </cell>
          <cell r="AY779">
            <v>309582.75015159039</v>
          </cell>
          <cell r="AZ779">
            <v>6515720.3809676748</v>
          </cell>
          <cell r="BA779">
            <v>6191655.003031808</v>
          </cell>
          <cell r="BB779">
            <v>14482.627784276034</v>
          </cell>
          <cell r="BC779">
            <v>309582.75015159039</v>
          </cell>
          <cell r="BD779">
            <v>6515720.3809676748</v>
          </cell>
          <cell r="BE779">
            <v>6191655.003031808</v>
          </cell>
          <cell r="BF779">
            <v>14482.627784276034</v>
          </cell>
          <cell r="BG779">
            <v>309582.75015159039</v>
          </cell>
          <cell r="BH779">
            <v>6515720.3809676748</v>
          </cell>
        </row>
        <row r="780">
          <cell r="H780">
            <v>2</v>
          </cell>
          <cell r="I780">
            <v>7270776.5872487053</v>
          </cell>
          <cell r="J780">
            <v>24173.863113767286</v>
          </cell>
          <cell r="K780">
            <v>363538.82936243527</v>
          </cell>
          <cell r="L780">
            <v>7658489.2797249081</v>
          </cell>
          <cell r="M780">
            <v>7270776.5872487053</v>
          </cell>
          <cell r="N780">
            <v>24173.863113767286</v>
          </cell>
          <cell r="O780">
            <v>363538.82936243527</v>
          </cell>
          <cell r="P780">
            <v>7658489.2797249081</v>
          </cell>
          <cell r="Q780">
            <v>7270776.5872487053</v>
          </cell>
          <cell r="R780">
            <v>24173.863113767286</v>
          </cell>
          <cell r="S780">
            <v>363538.82936243527</v>
          </cell>
          <cell r="T780">
            <v>7658489.2797249081</v>
          </cell>
          <cell r="U780">
            <v>7270776.5872487053</v>
          </cell>
          <cell r="V780">
            <v>24173.863113767286</v>
          </cell>
          <cell r="W780">
            <v>363538.82936243527</v>
          </cell>
          <cell r="X780">
            <v>7658489.2797249081</v>
          </cell>
          <cell r="Y780">
            <v>7270776.5872487053</v>
          </cell>
          <cell r="Z780">
            <v>24173.863113767286</v>
          </cell>
          <cell r="AA780">
            <v>363538.82936243527</v>
          </cell>
          <cell r="AB780">
            <v>7658489.2797249081</v>
          </cell>
          <cell r="AC780">
            <v>7270776.5872487053</v>
          </cell>
          <cell r="AD780">
            <v>24173.863113767286</v>
          </cell>
          <cell r="AE780">
            <v>363538.82936243527</v>
          </cell>
          <cell r="AF780">
            <v>7658489.2797249081</v>
          </cell>
          <cell r="AG780">
            <v>7270776.5872487053</v>
          </cell>
          <cell r="AH780">
            <v>24173.863113767286</v>
          </cell>
          <cell r="AI780">
            <v>363538.82936243527</v>
          </cell>
          <cell r="AJ780">
            <v>7658489.2797249081</v>
          </cell>
          <cell r="AK780">
            <v>7270776.5872487053</v>
          </cell>
          <cell r="AL780">
            <v>24173.863113767286</v>
          </cell>
          <cell r="AM780">
            <v>363538.82936243527</v>
          </cell>
          <cell r="AN780">
            <v>7658489.2797249081</v>
          </cell>
          <cell r="AO780">
            <v>7270776.5872487053</v>
          </cell>
          <cell r="AP780">
            <v>24173.863113767286</v>
          </cell>
          <cell r="AQ780">
            <v>363538.82936243527</v>
          </cell>
          <cell r="AR780">
            <v>7658489.2797249081</v>
          </cell>
          <cell r="AS780">
            <v>7270776.5872487053</v>
          </cell>
          <cell r="AT780">
            <v>24173.863113767286</v>
          </cell>
          <cell r="AU780">
            <v>363538.82936243527</v>
          </cell>
          <cell r="AV780">
            <v>7658489.2797249081</v>
          </cell>
          <cell r="AW780">
            <v>7270776.5872487053</v>
          </cell>
          <cell r="AX780">
            <v>24173.863113767286</v>
          </cell>
          <cell r="AY780">
            <v>363538.82936243527</v>
          </cell>
          <cell r="AZ780">
            <v>7658489.2797249081</v>
          </cell>
          <cell r="BA780">
            <v>7270776.5872487053</v>
          </cell>
          <cell r="BB780">
            <v>24173.863113767286</v>
          </cell>
          <cell r="BC780">
            <v>363538.82936243527</v>
          </cell>
          <cell r="BD780">
            <v>7658489.2797249081</v>
          </cell>
          <cell r="BE780">
            <v>7270776.5872487053</v>
          </cell>
          <cell r="BF780">
            <v>24173.863113767286</v>
          </cell>
          <cell r="BG780">
            <v>363538.82936243527</v>
          </cell>
          <cell r="BH780">
            <v>7658489.2797249081</v>
          </cell>
        </row>
        <row r="781">
          <cell r="H781">
            <v>3</v>
          </cell>
          <cell r="I781">
            <v>9616403.3480511438</v>
          </cell>
          <cell r="J781">
            <v>48322.597471699075</v>
          </cell>
          <cell r="K781">
            <v>480820.16740255721</v>
          </cell>
          <cell r="L781">
            <v>10145546.112925401</v>
          </cell>
          <cell r="M781">
            <v>9616403.3480511438</v>
          </cell>
          <cell r="N781">
            <v>48322.597471699075</v>
          </cell>
          <cell r="O781">
            <v>480820.16740255721</v>
          </cell>
          <cell r="P781">
            <v>10145546.112925401</v>
          </cell>
          <cell r="Q781">
            <v>9616403.3480511438</v>
          </cell>
          <cell r="R781">
            <v>48322.597471699075</v>
          </cell>
          <cell r="S781">
            <v>480820.16740255721</v>
          </cell>
          <cell r="T781">
            <v>10145546.112925401</v>
          </cell>
          <cell r="U781">
            <v>9616403.3480511438</v>
          </cell>
          <cell r="V781">
            <v>48322.597471699075</v>
          </cell>
          <cell r="W781">
            <v>480820.16740255721</v>
          </cell>
          <cell r="X781">
            <v>10145546.112925401</v>
          </cell>
          <cell r="Y781">
            <v>9616403.3480511438</v>
          </cell>
          <cell r="Z781">
            <v>48322.597471699075</v>
          </cell>
          <cell r="AA781">
            <v>480820.16740255721</v>
          </cell>
          <cell r="AB781">
            <v>10145546.112925401</v>
          </cell>
          <cell r="AC781">
            <v>9616403.3480511438</v>
          </cell>
          <cell r="AD781">
            <v>48322.597471699075</v>
          </cell>
          <cell r="AE781">
            <v>480820.16740255721</v>
          </cell>
          <cell r="AF781">
            <v>10145546.112925401</v>
          </cell>
          <cell r="AG781">
            <v>9616403.3480511438</v>
          </cell>
          <cell r="AH781">
            <v>48322.597471699075</v>
          </cell>
          <cell r="AI781">
            <v>480820.16740255721</v>
          </cell>
          <cell r="AJ781">
            <v>10145546.112925401</v>
          </cell>
          <cell r="AK781">
            <v>9616403.3480511438</v>
          </cell>
          <cell r="AL781">
            <v>48322.597471699075</v>
          </cell>
          <cell r="AM781">
            <v>480820.16740255721</v>
          </cell>
          <cell r="AN781">
            <v>10145546.112925401</v>
          </cell>
          <cell r="AO781">
            <v>9616403.3480511438</v>
          </cell>
          <cell r="AP781">
            <v>48322.597471699075</v>
          </cell>
          <cell r="AQ781">
            <v>480820.16740255721</v>
          </cell>
          <cell r="AR781">
            <v>10145546.112925401</v>
          </cell>
          <cell r="AS781">
            <v>9616403.3480511438</v>
          </cell>
          <cell r="AT781">
            <v>48322.597471699075</v>
          </cell>
          <cell r="AU781">
            <v>480820.16740255721</v>
          </cell>
          <cell r="AV781">
            <v>10145546.112925401</v>
          </cell>
          <cell r="AW781">
            <v>9616403.3480511438</v>
          </cell>
          <cell r="AX781">
            <v>48322.597471699075</v>
          </cell>
          <cell r="AY781">
            <v>480820.16740255721</v>
          </cell>
          <cell r="AZ781">
            <v>10145546.112925401</v>
          </cell>
          <cell r="BA781">
            <v>9616403.3480511438</v>
          </cell>
          <cell r="BB781">
            <v>48322.597471699075</v>
          </cell>
          <cell r="BC781">
            <v>480820.16740255721</v>
          </cell>
          <cell r="BD781">
            <v>10145546.112925401</v>
          </cell>
          <cell r="BE781">
            <v>9616403.3480511438</v>
          </cell>
          <cell r="BF781">
            <v>48322.597471699075</v>
          </cell>
          <cell r="BG781">
            <v>480820.16740255721</v>
          </cell>
          <cell r="BH781">
            <v>10145546.112925401</v>
          </cell>
        </row>
        <row r="782">
          <cell r="H782">
            <v>4</v>
          </cell>
          <cell r="I782">
            <v>12899614.441935701</v>
          </cell>
          <cell r="J782">
            <v>96657.759321315898</v>
          </cell>
          <cell r="K782">
            <v>644980.72209678497</v>
          </cell>
          <cell r="L782">
            <v>13641252.923353802</v>
          </cell>
          <cell r="M782">
            <v>12899614.441935701</v>
          </cell>
          <cell r="N782">
            <v>96657.759321315898</v>
          </cell>
          <cell r="O782">
            <v>644980.72209678497</v>
          </cell>
          <cell r="P782">
            <v>13641252.923353802</v>
          </cell>
          <cell r="Q782">
            <v>12899614.441935701</v>
          </cell>
          <cell r="R782">
            <v>96657.759321315898</v>
          </cell>
          <cell r="S782">
            <v>644980.72209678497</v>
          </cell>
          <cell r="T782">
            <v>13641252.923353802</v>
          </cell>
          <cell r="U782">
            <v>12899614.441935701</v>
          </cell>
          <cell r="V782">
            <v>96657.759321315898</v>
          </cell>
          <cell r="W782">
            <v>644980.72209678497</v>
          </cell>
          <cell r="X782">
            <v>13641252.923353802</v>
          </cell>
          <cell r="Y782">
            <v>12899614.441935701</v>
          </cell>
          <cell r="Z782">
            <v>96657.759321315898</v>
          </cell>
          <cell r="AA782">
            <v>644980.72209678497</v>
          </cell>
          <cell r="AB782">
            <v>13641252.923353802</v>
          </cell>
          <cell r="AC782">
            <v>12899614.441935701</v>
          </cell>
          <cell r="AD782">
            <v>96657.759321315898</v>
          </cell>
          <cell r="AE782">
            <v>644980.72209678497</v>
          </cell>
          <cell r="AF782">
            <v>13641252.923353802</v>
          </cell>
          <cell r="AG782">
            <v>12899614.441935701</v>
          </cell>
          <cell r="AH782">
            <v>96657.759321315898</v>
          </cell>
          <cell r="AI782">
            <v>644980.72209678497</v>
          </cell>
          <cell r="AJ782">
            <v>13641252.923353802</v>
          </cell>
          <cell r="AK782">
            <v>12899614.441935701</v>
          </cell>
          <cell r="AL782">
            <v>96657.759321315898</v>
          </cell>
          <cell r="AM782">
            <v>644980.72209678497</v>
          </cell>
          <cell r="AN782">
            <v>13641252.923353802</v>
          </cell>
          <cell r="AO782">
            <v>12899614.441935701</v>
          </cell>
          <cell r="AP782">
            <v>96657.759321315898</v>
          </cell>
          <cell r="AQ782">
            <v>644980.72209678497</v>
          </cell>
          <cell r="AR782">
            <v>13641252.923353802</v>
          </cell>
          <cell r="AS782">
            <v>12899614.441935701</v>
          </cell>
          <cell r="AT782">
            <v>96657.759321315898</v>
          </cell>
          <cell r="AU782">
            <v>644980.72209678497</v>
          </cell>
          <cell r="AV782">
            <v>13641252.923353802</v>
          </cell>
          <cell r="AW782">
            <v>12899614.441935701</v>
          </cell>
          <cell r="AX782">
            <v>96657.759321315898</v>
          </cell>
          <cell r="AY782">
            <v>644980.72209678497</v>
          </cell>
          <cell r="AZ782">
            <v>13641252.923353802</v>
          </cell>
          <cell r="BA782">
            <v>12899614.441935701</v>
          </cell>
          <cell r="BB782">
            <v>96657.759321315898</v>
          </cell>
          <cell r="BC782">
            <v>644980.72209678497</v>
          </cell>
          <cell r="BD782">
            <v>13641252.923353802</v>
          </cell>
          <cell r="BE782">
            <v>12899614.441935701</v>
          </cell>
          <cell r="BF782">
            <v>96657.759321315898</v>
          </cell>
          <cell r="BG782">
            <v>644980.72209678497</v>
          </cell>
          <cell r="BH782">
            <v>13641252.923353802</v>
          </cell>
        </row>
        <row r="783">
          <cell r="H783">
            <v>5</v>
          </cell>
          <cell r="I783">
            <v>7505472.537576722</v>
          </cell>
          <cell r="J783">
            <v>56990.960182075134</v>
          </cell>
          <cell r="K783">
            <v>375273.62687883608</v>
          </cell>
          <cell r="L783">
            <v>7937737.1246376336</v>
          </cell>
          <cell r="M783">
            <v>7505472.537576722</v>
          </cell>
          <cell r="N783">
            <v>56990.960182075134</v>
          </cell>
          <cell r="O783">
            <v>375273.62687883608</v>
          </cell>
          <cell r="P783">
            <v>7937737.1246376336</v>
          </cell>
          <cell r="Q783">
            <v>7505472.537576722</v>
          </cell>
          <cell r="R783">
            <v>56990.960182075134</v>
          </cell>
          <cell r="S783">
            <v>375273.62687883608</v>
          </cell>
          <cell r="T783">
            <v>7937737.1246376336</v>
          </cell>
          <cell r="U783">
            <v>7505472.537576722</v>
          </cell>
          <cell r="V783">
            <v>56990.960182075134</v>
          </cell>
          <cell r="W783">
            <v>375273.62687883608</v>
          </cell>
          <cell r="X783">
            <v>7937737.1246376336</v>
          </cell>
          <cell r="Y783">
            <v>7505472.537576722</v>
          </cell>
          <cell r="Z783">
            <v>56990.960182075134</v>
          </cell>
          <cell r="AA783">
            <v>375273.62687883608</v>
          </cell>
          <cell r="AB783">
            <v>7937737.1246376336</v>
          </cell>
          <cell r="AC783">
            <v>7505472.537576722</v>
          </cell>
          <cell r="AD783">
            <v>56990.960182075134</v>
          </cell>
          <cell r="AE783">
            <v>375273.62687883608</v>
          </cell>
          <cell r="AF783">
            <v>7937737.1246376336</v>
          </cell>
          <cell r="AG783">
            <v>7505472.537576722</v>
          </cell>
          <cell r="AH783">
            <v>56990.960182075134</v>
          </cell>
          <cell r="AI783">
            <v>375273.62687883608</v>
          </cell>
          <cell r="AJ783">
            <v>7937737.1246376336</v>
          </cell>
          <cell r="AK783">
            <v>7505472.537576722</v>
          </cell>
          <cell r="AL783">
            <v>56990.960182075134</v>
          </cell>
          <cell r="AM783">
            <v>375273.62687883608</v>
          </cell>
          <cell r="AN783">
            <v>7937737.1246376336</v>
          </cell>
          <cell r="AO783">
            <v>7505472.537576722</v>
          </cell>
          <cell r="AP783">
            <v>56990.960182075134</v>
          </cell>
          <cell r="AQ783">
            <v>375273.62687883608</v>
          </cell>
          <cell r="AR783">
            <v>7937737.1246376336</v>
          </cell>
          <cell r="AS783">
            <v>7505472.537576722</v>
          </cell>
          <cell r="AT783">
            <v>56990.960182075134</v>
          </cell>
          <cell r="AU783">
            <v>375273.62687883608</v>
          </cell>
          <cell r="AV783">
            <v>7937737.1246376336</v>
          </cell>
          <cell r="AW783">
            <v>7505472.537576722</v>
          </cell>
          <cell r="AX783">
            <v>56990.960182075134</v>
          </cell>
          <cell r="AY783">
            <v>375273.62687883608</v>
          </cell>
          <cell r="AZ783">
            <v>7937737.1246376336</v>
          </cell>
          <cell r="BA783">
            <v>7505472.537576722</v>
          </cell>
          <cell r="BB783">
            <v>56990.960182075134</v>
          </cell>
          <cell r="BC783">
            <v>375273.62687883608</v>
          </cell>
          <cell r="BD783">
            <v>7937737.1246376336</v>
          </cell>
          <cell r="BE783">
            <v>7505472.537576722</v>
          </cell>
          <cell r="BF783">
            <v>56990.960182075134</v>
          </cell>
          <cell r="BG783">
            <v>375273.62687883608</v>
          </cell>
          <cell r="BH783">
            <v>7937737.1246376336</v>
          </cell>
        </row>
        <row r="784">
          <cell r="H784">
            <v>6</v>
          </cell>
          <cell r="I784">
            <v>11258208.80636508</v>
          </cell>
          <cell r="J784">
            <v>111006.67567322507</v>
          </cell>
          <cell r="K784">
            <v>562910.44031825394</v>
          </cell>
          <cell r="L784">
            <v>11932125.922356561</v>
          </cell>
          <cell r="M784">
            <v>11258208.80636508</v>
          </cell>
          <cell r="N784">
            <v>111006.67567322507</v>
          </cell>
          <cell r="O784">
            <v>562910.44031825394</v>
          </cell>
          <cell r="P784">
            <v>11932125.922356561</v>
          </cell>
          <cell r="Q784">
            <v>11258208.80636508</v>
          </cell>
          <cell r="R784">
            <v>111006.67567322507</v>
          </cell>
          <cell r="S784">
            <v>562910.44031825394</v>
          </cell>
          <cell r="T784">
            <v>11932125.922356561</v>
          </cell>
          <cell r="U784">
            <v>11258208.80636508</v>
          </cell>
          <cell r="V784">
            <v>111006.67567322507</v>
          </cell>
          <cell r="W784">
            <v>562910.44031825394</v>
          </cell>
          <cell r="X784">
            <v>11932125.922356561</v>
          </cell>
          <cell r="Y784">
            <v>11258208.80636508</v>
          </cell>
          <cell r="Z784">
            <v>111006.67567322507</v>
          </cell>
          <cell r="AA784">
            <v>562910.44031825394</v>
          </cell>
          <cell r="AB784">
            <v>11932125.922356561</v>
          </cell>
          <cell r="AC784">
            <v>11258208.80636508</v>
          </cell>
          <cell r="AD784">
            <v>111006.67567322507</v>
          </cell>
          <cell r="AE784">
            <v>562910.44031825394</v>
          </cell>
          <cell r="AF784">
            <v>11932125.922356561</v>
          </cell>
          <cell r="AG784">
            <v>11258208.80636508</v>
          </cell>
          <cell r="AH784">
            <v>111006.67567322507</v>
          </cell>
          <cell r="AI784">
            <v>562910.44031825394</v>
          </cell>
          <cell r="AJ784">
            <v>11932125.922356561</v>
          </cell>
          <cell r="AK784">
            <v>11258208.80636508</v>
          </cell>
          <cell r="AL784">
            <v>111006.67567322507</v>
          </cell>
          <cell r="AM784">
            <v>562910.44031825394</v>
          </cell>
          <cell r="AN784">
            <v>11932125.922356561</v>
          </cell>
          <cell r="AO784">
            <v>11258208.80636508</v>
          </cell>
          <cell r="AP784">
            <v>111006.67567322507</v>
          </cell>
          <cell r="AQ784">
            <v>562910.44031825394</v>
          </cell>
          <cell r="AR784">
            <v>11932125.922356561</v>
          </cell>
          <cell r="AS784">
            <v>11258208.80636508</v>
          </cell>
          <cell r="AT784">
            <v>111006.67567322507</v>
          </cell>
          <cell r="AU784">
            <v>562910.44031825394</v>
          </cell>
          <cell r="AV784">
            <v>11932125.922356561</v>
          </cell>
          <cell r="AW784">
            <v>11258208.80636508</v>
          </cell>
          <cell r="AX784">
            <v>111006.67567322507</v>
          </cell>
          <cell r="AY784">
            <v>562910.44031825394</v>
          </cell>
          <cell r="AZ784">
            <v>11932125.922356561</v>
          </cell>
          <cell r="BA784">
            <v>11258208.80636508</v>
          </cell>
          <cell r="BB784">
            <v>111006.67567322507</v>
          </cell>
          <cell r="BC784">
            <v>562910.44031825394</v>
          </cell>
          <cell r="BD784">
            <v>11932125.922356561</v>
          </cell>
          <cell r="BE784">
            <v>11258208.80636508</v>
          </cell>
          <cell r="BF784">
            <v>111006.67567322507</v>
          </cell>
          <cell r="BG784">
            <v>562910.44031825394</v>
          </cell>
          <cell r="BH784">
            <v>11932125.922356561</v>
          </cell>
        </row>
        <row r="785">
          <cell r="H785" t="str">
            <v>Otros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</row>
        <row r="786">
          <cell r="H786" t="str">
            <v>Subtotal</v>
          </cell>
          <cell r="I786">
            <v>54742130.72420916</v>
          </cell>
          <cell r="J786">
            <v>351634.48354635847</v>
          </cell>
          <cell r="K786">
            <v>2737106.5362104578</v>
          </cell>
          <cell r="L786">
            <v>57830871.743965976</v>
          </cell>
          <cell r="M786">
            <v>54742130.72420916</v>
          </cell>
          <cell r="N786">
            <v>351634.48354635847</v>
          </cell>
          <cell r="O786">
            <v>2737106.5362104578</v>
          </cell>
          <cell r="P786">
            <v>57830871.743965976</v>
          </cell>
          <cell r="Q786">
            <v>54742130.72420916</v>
          </cell>
          <cell r="R786">
            <v>351634.48354635847</v>
          </cell>
          <cell r="S786">
            <v>2737106.5362104578</v>
          </cell>
          <cell r="T786">
            <v>57830871.743965976</v>
          </cell>
          <cell r="U786">
            <v>54742130.72420916</v>
          </cell>
          <cell r="V786">
            <v>351634.48354635847</v>
          </cell>
          <cell r="W786">
            <v>2737106.5362104578</v>
          </cell>
          <cell r="X786">
            <v>57830871.743965976</v>
          </cell>
          <cell r="Y786">
            <v>54742130.72420916</v>
          </cell>
          <cell r="Z786">
            <v>351634.48354635847</v>
          </cell>
          <cell r="AA786">
            <v>2737106.5362104578</v>
          </cell>
          <cell r="AB786">
            <v>57830871.743965976</v>
          </cell>
          <cell r="AC786">
            <v>54742130.72420916</v>
          </cell>
          <cell r="AD786">
            <v>351634.48354635847</v>
          </cell>
          <cell r="AE786">
            <v>2737106.5362104578</v>
          </cell>
          <cell r="AF786">
            <v>57830871.743965976</v>
          </cell>
          <cell r="AG786">
            <v>54742130.72420916</v>
          </cell>
          <cell r="AH786">
            <v>351634.48354635847</v>
          </cell>
          <cell r="AI786">
            <v>2737106.5362104578</v>
          </cell>
          <cell r="AJ786">
            <v>57830871.743965976</v>
          </cell>
          <cell r="AK786">
            <v>54742130.72420916</v>
          </cell>
          <cell r="AL786">
            <v>351634.48354635847</v>
          </cell>
          <cell r="AM786">
            <v>2737106.5362104578</v>
          </cell>
          <cell r="AN786">
            <v>57830871.743965976</v>
          </cell>
          <cell r="AO786">
            <v>54742130.72420916</v>
          </cell>
          <cell r="AP786">
            <v>351634.48354635847</v>
          </cell>
          <cell r="AQ786">
            <v>2737106.5362104578</v>
          </cell>
          <cell r="AR786">
            <v>57830871.743965976</v>
          </cell>
          <cell r="AS786">
            <v>54742130.72420916</v>
          </cell>
          <cell r="AT786">
            <v>351634.48354635847</v>
          </cell>
          <cell r="AU786">
            <v>2737106.5362104578</v>
          </cell>
          <cell r="AV786">
            <v>57830871.743965976</v>
          </cell>
          <cell r="AW786">
            <v>54742130.72420916</v>
          </cell>
          <cell r="AX786">
            <v>351634.48354635847</v>
          </cell>
          <cell r="AY786">
            <v>2737106.5362104578</v>
          </cell>
          <cell r="AZ786">
            <v>57830871.743965976</v>
          </cell>
          <cell r="BA786">
            <v>54742130.72420916</v>
          </cell>
          <cell r="BB786">
            <v>351634.48354635847</v>
          </cell>
          <cell r="BC786">
            <v>2737106.5362104578</v>
          </cell>
          <cell r="BD786">
            <v>57830871.743965976</v>
          </cell>
          <cell r="BE786">
            <v>54742130.72420916</v>
          </cell>
          <cell r="BF786">
            <v>351634.48354635847</v>
          </cell>
          <cell r="BG786">
            <v>2737106.5362104578</v>
          </cell>
          <cell r="BH786">
            <v>57830871.743965976</v>
          </cell>
        </row>
        <row r="788">
          <cell r="H788" t="str">
            <v xml:space="preserve">Grandes </v>
          </cell>
        </row>
        <row r="789">
          <cell r="H789" t="str">
            <v>Generadores</v>
          </cell>
        </row>
        <row r="790">
          <cell r="H790">
            <v>1</v>
          </cell>
          <cell r="I790">
            <v>51598457.767742805</v>
          </cell>
          <cell r="J790">
            <v>0</v>
          </cell>
          <cell r="K790">
            <v>0</v>
          </cell>
          <cell r="L790">
            <v>51598457.767742805</v>
          </cell>
          <cell r="M790">
            <v>51598457.767742805</v>
          </cell>
          <cell r="N790">
            <v>0</v>
          </cell>
          <cell r="O790">
            <v>0</v>
          </cell>
          <cell r="P790">
            <v>51598457.767742805</v>
          </cell>
          <cell r="Q790">
            <v>51598457.767742805</v>
          </cell>
          <cell r="R790">
            <v>0</v>
          </cell>
          <cell r="S790">
            <v>0</v>
          </cell>
          <cell r="T790">
            <v>51598457.767742805</v>
          </cell>
          <cell r="U790">
            <v>51598457.767742805</v>
          </cell>
          <cell r="V790">
            <v>0</v>
          </cell>
          <cell r="W790">
            <v>0</v>
          </cell>
          <cell r="X790">
            <v>51598457.767742805</v>
          </cell>
          <cell r="Y790">
            <v>51598457.767742805</v>
          </cell>
          <cell r="Z790">
            <v>0</v>
          </cell>
          <cell r="AA790">
            <v>0</v>
          </cell>
          <cell r="AB790">
            <v>51598457.767742805</v>
          </cell>
          <cell r="AC790">
            <v>51598457.767742805</v>
          </cell>
          <cell r="AD790">
            <v>0</v>
          </cell>
          <cell r="AE790">
            <v>0</v>
          </cell>
          <cell r="AF790">
            <v>51598457.767742805</v>
          </cell>
          <cell r="AG790">
            <v>51598457.767742805</v>
          </cell>
          <cell r="AH790">
            <v>0</v>
          </cell>
          <cell r="AI790">
            <v>0</v>
          </cell>
          <cell r="AJ790">
            <v>51598457.767742805</v>
          </cell>
          <cell r="AK790">
            <v>51598457.767742805</v>
          </cell>
          <cell r="AL790">
            <v>0</v>
          </cell>
          <cell r="AM790">
            <v>0</v>
          </cell>
          <cell r="AN790">
            <v>51598457.767742805</v>
          </cell>
          <cell r="AO790">
            <v>51598457.767742805</v>
          </cell>
          <cell r="AP790">
            <v>0</v>
          </cell>
          <cell r="AQ790">
            <v>0</v>
          </cell>
          <cell r="AR790">
            <v>51598457.767742805</v>
          </cell>
          <cell r="AS790">
            <v>51598457.767742805</v>
          </cell>
          <cell r="AT790">
            <v>0</v>
          </cell>
          <cell r="AU790">
            <v>0</v>
          </cell>
          <cell r="AV790">
            <v>51598457.767742805</v>
          </cell>
          <cell r="AW790">
            <v>51598457.767742805</v>
          </cell>
          <cell r="AX790">
            <v>0</v>
          </cell>
          <cell r="AY790">
            <v>0</v>
          </cell>
          <cell r="AZ790">
            <v>51598457.767742805</v>
          </cell>
          <cell r="BA790">
            <v>51598457.767742805</v>
          </cell>
          <cell r="BB790">
            <v>0</v>
          </cell>
          <cell r="BC790">
            <v>0</v>
          </cell>
          <cell r="BD790">
            <v>51598457.767742805</v>
          </cell>
          <cell r="BE790">
            <v>51598457.767742805</v>
          </cell>
          <cell r="BF790">
            <v>0</v>
          </cell>
          <cell r="BG790">
            <v>0</v>
          </cell>
          <cell r="BH790">
            <v>51598457.767742805</v>
          </cell>
        </row>
        <row r="791">
          <cell r="H791">
            <v>2</v>
          </cell>
          <cell r="I791">
            <v>82083609.203308165</v>
          </cell>
          <cell r="J791">
            <v>0</v>
          </cell>
          <cell r="K791">
            <v>0</v>
          </cell>
          <cell r="L791">
            <v>82083609.203308165</v>
          </cell>
          <cell r="M791">
            <v>82083609.203308165</v>
          </cell>
          <cell r="N791">
            <v>0</v>
          </cell>
          <cell r="O791">
            <v>0</v>
          </cell>
          <cell r="P791">
            <v>82083609.203308165</v>
          </cell>
          <cell r="Q791">
            <v>82083609.203308165</v>
          </cell>
          <cell r="R791">
            <v>0</v>
          </cell>
          <cell r="S791">
            <v>0</v>
          </cell>
          <cell r="T791">
            <v>82083609.203308165</v>
          </cell>
          <cell r="U791">
            <v>82083609.203308165</v>
          </cell>
          <cell r="V791">
            <v>0</v>
          </cell>
          <cell r="W791">
            <v>0</v>
          </cell>
          <cell r="X791">
            <v>82083609.203308165</v>
          </cell>
          <cell r="Y791">
            <v>82083609.203308165</v>
          </cell>
          <cell r="Z791">
            <v>0</v>
          </cell>
          <cell r="AA791">
            <v>0</v>
          </cell>
          <cell r="AB791">
            <v>82083609.203308165</v>
          </cell>
          <cell r="AC791">
            <v>82083609.203308165</v>
          </cell>
          <cell r="AD791">
            <v>0</v>
          </cell>
          <cell r="AE791">
            <v>0</v>
          </cell>
          <cell r="AF791">
            <v>82083609.203308165</v>
          </cell>
          <cell r="AG791">
            <v>82083609.203308165</v>
          </cell>
          <cell r="AH791">
            <v>0</v>
          </cell>
          <cell r="AI791">
            <v>0</v>
          </cell>
          <cell r="AJ791">
            <v>82083609.203308165</v>
          </cell>
          <cell r="AK791">
            <v>82083609.203308165</v>
          </cell>
          <cell r="AL791">
            <v>0</v>
          </cell>
          <cell r="AM791">
            <v>0</v>
          </cell>
          <cell r="AN791">
            <v>82083609.203308165</v>
          </cell>
          <cell r="AO791">
            <v>82083609.203308165</v>
          </cell>
          <cell r="AP791">
            <v>0</v>
          </cell>
          <cell r="AQ791">
            <v>0</v>
          </cell>
          <cell r="AR791">
            <v>82083609.203308165</v>
          </cell>
          <cell r="AS791">
            <v>82083609.203308165</v>
          </cell>
          <cell r="AT791">
            <v>0</v>
          </cell>
          <cell r="AU791">
            <v>0</v>
          </cell>
          <cell r="AV791">
            <v>82083609.203308165</v>
          </cell>
          <cell r="AW791">
            <v>82083609.203308165</v>
          </cell>
          <cell r="AX791">
            <v>0</v>
          </cell>
          <cell r="AY791">
            <v>0</v>
          </cell>
          <cell r="AZ791">
            <v>82083609.203308165</v>
          </cell>
          <cell r="BA791">
            <v>82083609.203308165</v>
          </cell>
          <cell r="BB791">
            <v>0</v>
          </cell>
          <cell r="BC791">
            <v>0</v>
          </cell>
          <cell r="BD791">
            <v>82083609.203308165</v>
          </cell>
          <cell r="BE791">
            <v>82083609.203308165</v>
          </cell>
          <cell r="BF791">
            <v>0</v>
          </cell>
          <cell r="BG791">
            <v>0</v>
          </cell>
          <cell r="BH791">
            <v>82083609.203308165</v>
          </cell>
        </row>
        <row r="792">
          <cell r="H792">
            <v>3</v>
          </cell>
          <cell r="I792">
            <v>225164176.12730163</v>
          </cell>
          <cell r="J792">
            <v>0</v>
          </cell>
          <cell r="K792">
            <v>0</v>
          </cell>
          <cell r="L792">
            <v>225164176.12730163</v>
          </cell>
          <cell r="M792">
            <v>225164176.12730163</v>
          </cell>
          <cell r="N792">
            <v>0</v>
          </cell>
          <cell r="O792">
            <v>0</v>
          </cell>
          <cell r="P792">
            <v>225164176.12730163</v>
          </cell>
          <cell r="Q792">
            <v>225164176.12730163</v>
          </cell>
          <cell r="R792">
            <v>0</v>
          </cell>
          <cell r="S792">
            <v>0</v>
          </cell>
          <cell r="T792">
            <v>225164176.12730163</v>
          </cell>
          <cell r="U792">
            <v>225164176.12730163</v>
          </cell>
          <cell r="V792">
            <v>0</v>
          </cell>
          <cell r="W792">
            <v>0</v>
          </cell>
          <cell r="X792">
            <v>225164176.12730163</v>
          </cell>
          <cell r="Y792">
            <v>225164176.12730163</v>
          </cell>
          <cell r="Z792">
            <v>0</v>
          </cell>
          <cell r="AA792">
            <v>0</v>
          </cell>
          <cell r="AB792">
            <v>225164176.12730163</v>
          </cell>
          <cell r="AC792">
            <v>225164176.12730163</v>
          </cell>
          <cell r="AD792">
            <v>0</v>
          </cell>
          <cell r="AE792">
            <v>0</v>
          </cell>
          <cell r="AF792">
            <v>225164176.12730163</v>
          </cell>
          <cell r="AG792">
            <v>225164176.12730163</v>
          </cell>
          <cell r="AH792">
            <v>0</v>
          </cell>
          <cell r="AI792">
            <v>0</v>
          </cell>
          <cell r="AJ792">
            <v>225164176.12730163</v>
          </cell>
          <cell r="AK792">
            <v>225164176.12730163</v>
          </cell>
          <cell r="AL792">
            <v>0</v>
          </cell>
          <cell r="AM792">
            <v>0</v>
          </cell>
          <cell r="AN792">
            <v>225164176.12730163</v>
          </cell>
          <cell r="AO792">
            <v>225164176.12730163</v>
          </cell>
          <cell r="AP792">
            <v>0</v>
          </cell>
          <cell r="AQ792">
            <v>0</v>
          </cell>
          <cell r="AR792">
            <v>225164176.12730163</v>
          </cell>
          <cell r="AS792">
            <v>225164176.12730163</v>
          </cell>
          <cell r="AT792">
            <v>0</v>
          </cell>
          <cell r="AU792">
            <v>0</v>
          </cell>
          <cell r="AV792">
            <v>225164176.12730163</v>
          </cell>
          <cell r="AW792">
            <v>225164176.12730163</v>
          </cell>
          <cell r="AX792">
            <v>0</v>
          </cell>
          <cell r="AY792">
            <v>0</v>
          </cell>
          <cell r="AZ792">
            <v>225164176.12730163</v>
          </cell>
          <cell r="BA792">
            <v>225164176.12730163</v>
          </cell>
          <cell r="BB792">
            <v>0</v>
          </cell>
          <cell r="BC792">
            <v>0</v>
          </cell>
          <cell r="BD792">
            <v>225164176.12730163</v>
          </cell>
          <cell r="BE792">
            <v>225164176.12730163</v>
          </cell>
          <cell r="BF792">
            <v>0</v>
          </cell>
          <cell r="BG792">
            <v>0</v>
          </cell>
          <cell r="BH792">
            <v>225164176.12730163</v>
          </cell>
        </row>
        <row r="793">
          <cell r="H793" t="str">
            <v>Otros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O793">
            <v>0</v>
          </cell>
          <cell r="AP793">
            <v>0</v>
          </cell>
          <cell r="AQ793">
            <v>0</v>
          </cell>
          <cell r="AR793">
            <v>0</v>
          </cell>
          <cell r="AS793">
            <v>0</v>
          </cell>
          <cell r="AT793">
            <v>0</v>
          </cell>
          <cell r="AU793">
            <v>0</v>
          </cell>
          <cell r="AV793">
            <v>0</v>
          </cell>
          <cell r="AW793">
            <v>0</v>
          </cell>
          <cell r="AX793">
            <v>0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E793">
            <v>0</v>
          </cell>
          <cell r="BF793">
            <v>0</v>
          </cell>
          <cell r="BG793">
            <v>0</v>
          </cell>
          <cell r="BH793">
            <v>0</v>
          </cell>
        </row>
        <row r="794">
          <cell r="H794" t="str">
            <v>Subtotal</v>
          </cell>
          <cell r="I794">
            <v>358846243.09835261</v>
          </cell>
          <cell r="J794">
            <v>0</v>
          </cell>
          <cell r="K794">
            <v>0</v>
          </cell>
          <cell r="L794">
            <v>358846243.09835261</v>
          </cell>
          <cell r="M794">
            <v>358846243.09835261</v>
          </cell>
          <cell r="N794">
            <v>0</v>
          </cell>
          <cell r="O794">
            <v>0</v>
          </cell>
          <cell r="P794">
            <v>358846243.09835261</v>
          </cell>
          <cell r="Q794">
            <v>358846243.09835261</v>
          </cell>
          <cell r="R794">
            <v>0</v>
          </cell>
          <cell r="S794">
            <v>0</v>
          </cell>
          <cell r="T794">
            <v>358846243.09835261</v>
          </cell>
          <cell r="U794">
            <v>358846243.09835261</v>
          </cell>
          <cell r="V794">
            <v>0</v>
          </cell>
          <cell r="W794">
            <v>0</v>
          </cell>
          <cell r="X794">
            <v>358846243.09835261</v>
          </cell>
          <cell r="Y794">
            <v>358846243.09835261</v>
          </cell>
          <cell r="Z794">
            <v>0</v>
          </cell>
          <cell r="AA794">
            <v>0</v>
          </cell>
          <cell r="AB794">
            <v>358846243.09835261</v>
          </cell>
          <cell r="AC794">
            <v>358846243.09835261</v>
          </cell>
          <cell r="AD794">
            <v>0</v>
          </cell>
          <cell r="AE794">
            <v>0</v>
          </cell>
          <cell r="AF794">
            <v>358846243.09835261</v>
          </cell>
          <cell r="AG794">
            <v>358846243.09835261</v>
          </cell>
          <cell r="AH794">
            <v>0</v>
          </cell>
          <cell r="AI794">
            <v>0</v>
          </cell>
          <cell r="AJ794">
            <v>358846243.09835261</v>
          </cell>
          <cell r="AK794">
            <v>358846243.09835261</v>
          </cell>
          <cell r="AL794">
            <v>0</v>
          </cell>
          <cell r="AM794">
            <v>0</v>
          </cell>
          <cell r="AN794">
            <v>358846243.09835261</v>
          </cell>
          <cell r="AO794">
            <v>358846243.09835261</v>
          </cell>
          <cell r="AP794">
            <v>0</v>
          </cell>
          <cell r="AQ794">
            <v>0</v>
          </cell>
          <cell r="AR794">
            <v>358846243.09835261</v>
          </cell>
          <cell r="AS794">
            <v>358846243.09835261</v>
          </cell>
          <cell r="AT794">
            <v>0</v>
          </cell>
          <cell r="AU794">
            <v>0</v>
          </cell>
          <cell r="AV794">
            <v>358846243.09835261</v>
          </cell>
          <cell r="AW794">
            <v>358846243.09835261</v>
          </cell>
          <cell r="AX794">
            <v>0</v>
          </cell>
          <cell r="AY794">
            <v>0</v>
          </cell>
          <cell r="AZ794">
            <v>358846243.09835261</v>
          </cell>
          <cell r="BA794">
            <v>358846243.09835261</v>
          </cell>
          <cell r="BB794">
            <v>0</v>
          </cell>
          <cell r="BC794">
            <v>0</v>
          </cell>
          <cell r="BD794">
            <v>358846243.09835261</v>
          </cell>
          <cell r="BE794">
            <v>358846243.09835261</v>
          </cell>
          <cell r="BF794">
            <v>0</v>
          </cell>
          <cell r="BG794">
            <v>0</v>
          </cell>
          <cell r="BH794">
            <v>358846243.09835261</v>
          </cell>
        </row>
        <row r="796">
          <cell r="H796" t="str">
            <v>OTROS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O796">
            <v>0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T796">
            <v>0</v>
          </cell>
          <cell r="AU796">
            <v>0</v>
          </cell>
          <cell r="AV796">
            <v>0</v>
          </cell>
          <cell r="AW796">
            <v>0</v>
          </cell>
          <cell r="AX796">
            <v>0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E796">
            <v>0</v>
          </cell>
          <cell r="BF796">
            <v>0</v>
          </cell>
          <cell r="BG796">
            <v>0</v>
          </cell>
          <cell r="BH796">
            <v>0</v>
          </cell>
        </row>
        <row r="798">
          <cell r="H798" t="str">
            <v>TOTAL</v>
          </cell>
          <cell r="I798">
            <v>544913896.95116651</v>
          </cell>
          <cell r="J798">
            <v>6846357.1690180078</v>
          </cell>
          <cell r="K798">
            <v>9805051.0466599204</v>
          </cell>
          <cell r="L798">
            <v>561565305.16684449</v>
          </cell>
          <cell r="M798">
            <v>544913896.95116651</v>
          </cell>
          <cell r="N798">
            <v>6846357.1690180078</v>
          </cell>
          <cell r="O798">
            <v>9805051.0466599204</v>
          </cell>
          <cell r="P798">
            <v>561565305.16684449</v>
          </cell>
          <cell r="Q798">
            <v>544913896.95116651</v>
          </cell>
          <cell r="R798">
            <v>6846357.1690180078</v>
          </cell>
          <cell r="S798">
            <v>9805051.0466599204</v>
          </cell>
          <cell r="T798">
            <v>561565305.16684449</v>
          </cell>
          <cell r="U798">
            <v>544913896.95116651</v>
          </cell>
          <cell r="V798">
            <v>6846357.1690180078</v>
          </cell>
          <cell r="W798">
            <v>9805051.0466599204</v>
          </cell>
          <cell r="X798">
            <v>561565305.16684449</v>
          </cell>
          <cell r="Y798">
            <v>544913896.95116651</v>
          </cell>
          <cell r="Z798">
            <v>6846357.1690180078</v>
          </cell>
          <cell r="AA798">
            <v>9805051.0466599204</v>
          </cell>
          <cell r="AB798">
            <v>561565305.16684449</v>
          </cell>
          <cell r="AC798">
            <v>544913896.95116651</v>
          </cell>
          <cell r="AD798">
            <v>6846357.1690180078</v>
          </cell>
          <cell r="AE798">
            <v>9805051.0466599204</v>
          </cell>
          <cell r="AF798">
            <v>561565305.16684449</v>
          </cell>
          <cell r="AG798">
            <v>544913896.95116651</v>
          </cell>
          <cell r="AH798">
            <v>6846357.1690180078</v>
          </cell>
          <cell r="AI798">
            <v>9805051.0466599204</v>
          </cell>
          <cell r="AJ798">
            <v>561565305.16684449</v>
          </cell>
          <cell r="AK798">
            <v>544913896.95116651</v>
          </cell>
          <cell r="AL798">
            <v>6846357.1690180078</v>
          </cell>
          <cell r="AM798">
            <v>9805051.0466599204</v>
          </cell>
          <cell r="AN798">
            <v>561565305.16684449</v>
          </cell>
          <cell r="AO798">
            <v>544913896.95116651</v>
          </cell>
          <cell r="AP798">
            <v>6846357.1690180078</v>
          </cell>
          <cell r="AQ798">
            <v>9805051.0466599204</v>
          </cell>
          <cell r="AR798">
            <v>561565305.16684449</v>
          </cell>
          <cell r="AS798">
            <v>544913896.95116651</v>
          </cell>
          <cell r="AT798">
            <v>6846357.1690180078</v>
          </cell>
          <cell r="AU798">
            <v>9805051.0466599204</v>
          </cell>
          <cell r="AV798">
            <v>561565305.16684449</v>
          </cell>
          <cell r="AW798">
            <v>544913896.95116651</v>
          </cell>
          <cell r="AX798">
            <v>6846357.1690180078</v>
          </cell>
          <cell r="AY798">
            <v>9805051.0466599204</v>
          </cell>
          <cell r="AZ798">
            <v>561565305.16684449</v>
          </cell>
          <cell r="BA798">
            <v>544913896.95116651</v>
          </cell>
          <cell r="BB798">
            <v>6846357.1690180078</v>
          </cell>
          <cell r="BC798">
            <v>9805051.0466599204</v>
          </cell>
          <cell r="BD798">
            <v>561565305.16684449</v>
          </cell>
          <cell r="BE798">
            <v>544913896.95116651</v>
          </cell>
          <cell r="BF798">
            <v>6846357.1690180078</v>
          </cell>
          <cell r="BG798">
            <v>9805051.0466599204</v>
          </cell>
          <cell r="BH798">
            <v>561565305.16684449</v>
          </cell>
        </row>
        <row r="802">
          <cell r="I802" t="str">
            <v>ENERO</v>
          </cell>
          <cell r="M802" t="str">
            <v>FEBRERO/97</v>
          </cell>
          <cell r="Q802" t="str">
            <v>MARZO/97</v>
          </cell>
          <cell r="U802" t="str">
            <v>ABRIL/97</v>
          </cell>
          <cell r="Y802" t="str">
            <v>MAYO/97</v>
          </cell>
          <cell r="AC802" t="str">
            <v>JUNIO/97</v>
          </cell>
          <cell r="AG802" t="str">
            <v>JULIO/97</v>
          </cell>
          <cell r="AK802" t="str">
            <v>AGOSTO/97</v>
          </cell>
          <cell r="AO802" t="str">
            <v>SEPTIEMBRE/97</v>
          </cell>
          <cell r="AS802" t="str">
            <v>OCTUBRE/97</v>
          </cell>
          <cell r="AW802" t="str">
            <v>NOVIEMBRE/97</v>
          </cell>
          <cell r="BA802" t="str">
            <v>DICIEMBRE/97</v>
          </cell>
          <cell r="BE802" t="str">
            <v>ENERO/98</v>
          </cell>
        </row>
        <row r="803">
          <cell r="H803" t="str">
            <v>ZONA 2</v>
          </cell>
          <cell r="I803" t="str">
            <v>Valor Facturado</v>
          </cell>
          <cell r="J803" t="str">
            <v>Facturacion U. R.</v>
          </cell>
          <cell r="K803" t="str">
            <v>Facturacion U. N. R.</v>
          </cell>
          <cell r="L803" t="str">
            <v>TOTAL</v>
          </cell>
          <cell r="M803" t="str">
            <v>Valor Facturado</v>
          </cell>
          <cell r="N803" t="str">
            <v>Facturacion U. R.</v>
          </cell>
          <cell r="O803" t="str">
            <v>Facturacion U. N. R.</v>
          </cell>
          <cell r="P803" t="str">
            <v>TOTAL</v>
          </cell>
          <cell r="Q803" t="str">
            <v>Valor Facturado</v>
          </cell>
          <cell r="R803" t="str">
            <v>Facturacion U. R.</v>
          </cell>
          <cell r="S803" t="str">
            <v>Facturacion U. N. R.</v>
          </cell>
          <cell r="T803" t="str">
            <v>TOTAL</v>
          </cell>
          <cell r="U803" t="str">
            <v>Valor Facturado</v>
          </cell>
          <cell r="V803" t="str">
            <v>Facturacion U. R.</v>
          </cell>
          <cell r="W803" t="str">
            <v>Facturacion U. N. R.</v>
          </cell>
          <cell r="X803" t="str">
            <v>TOTAL</v>
          </cell>
          <cell r="Y803" t="str">
            <v>Valor Facturado</v>
          </cell>
          <cell r="Z803" t="str">
            <v>Facturacion U. R.</v>
          </cell>
          <cell r="AA803" t="str">
            <v>Facturacion U. N. R.</v>
          </cell>
          <cell r="AB803" t="str">
            <v>TOTAL</v>
          </cell>
          <cell r="AC803" t="str">
            <v>Valor Facturado</v>
          </cell>
          <cell r="AD803" t="str">
            <v>Facturacion U. R.</v>
          </cell>
          <cell r="AE803" t="str">
            <v>Facturacion U. N. R.</v>
          </cell>
          <cell r="AF803" t="str">
            <v>TOTAL</v>
          </cell>
          <cell r="AG803" t="str">
            <v>Valor Facturado</v>
          </cell>
          <cell r="AH803" t="str">
            <v>Facturacion U. R.</v>
          </cell>
          <cell r="AI803" t="str">
            <v>Facturacion U. N. R.</v>
          </cell>
          <cell r="AJ803" t="str">
            <v>TOTAL</v>
          </cell>
          <cell r="AK803" t="str">
            <v>Valor Facturado</v>
          </cell>
          <cell r="AL803" t="str">
            <v>Facturacion U. R.</v>
          </cell>
          <cell r="AM803" t="str">
            <v>Facturacion U. N. R.</v>
          </cell>
          <cell r="AN803" t="str">
            <v>TOTAL</v>
          </cell>
          <cell r="AO803" t="str">
            <v>Valor Facturado</v>
          </cell>
          <cell r="AP803" t="str">
            <v>Facturacion U. R.</v>
          </cell>
          <cell r="AQ803" t="str">
            <v>Facturacion U. N. R.</v>
          </cell>
          <cell r="AR803" t="str">
            <v>TOTAL</v>
          </cell>
          <cell r="AS803" t="str">
            <v>Valor Facturado</v>
          </cell>
          <cell r="AT803" t="str">
            <v>Facturacion U. R.</v>
          </cell>
          <cell r="AU803" t="str">
            <v>Facturacion U. N. R.</v>
          </cell>
          <cell r="AV803" t="str">
            <v>TOTAL</v>
          </cell>
          <cell r="AW803" t="str">
            <v>Valor Facturado</v>
          </cell>
          <cell r="AX803" t="str">
            <v>Facturacion U. R.</v>
          </cell>
          <cell r="AY803" t="str">
            <v>Facturacion U. N. R.</v>
          </cell>
          <cell r="AZ803" t="str">
            <v>TOTAL</v>
          </cell>
          <cell r="BA803" t="str">
            <v>Valor Facturado</v>
          </cell>
          <cell r="BB803" t="str">
            <v>Facturacion U. R.</v>
          </cell>
          <cell r="BC803" t="str">
            <v>Facturacion U. N. R.</v>
          </cell>
          <cell r="BD803" t="str">
            <v>TOTAL</v>
          </cell>
          <cell r="BE803" t="str">
            <v>Valor Facturado</v>
          </cell>
          <cell r="BF803" t="str">
            <v>Facturacion U. R.</v>
          </cell>
          <cell r="BG803" t="str">
            <v>Facturacion U. N. R.</v>
          </cell>
          <cell r="BH803" t="str">
            <v>TOTAL</v>
          </cell>
        </row>
        <row r="804">
          <cell r="H804" t="str">
            <v>Residencial</v>
          </cell>
        </row>
        <row r="805">
          <cell r="H805">
            <v>1</v>
          </cell>
          <cell r="I805">
            <v>1248502.3951962099</v>
          </cell>
          <cell r="J805">
            <v>61176.617364614278</v>
          </cell>
          <cell r="K805">
            <v>216707.92510611328</v>
          </cell>
          <cell r="L805">
            <v>1526386.9376669375</v>
          </cell>
          <cell r="M805">
            <v>1248502.3951962099</v>
          </cell>
          <cell r="N805">
            <v>61176.617364614278</v>
          </cell>
          <cell r="O805">
            <v>216707.92510611328</v>
          </cell>
          <cell r="P805">
            <v>1526386.9376669375</v>
          </cell>
          <cell r="Q805">
            <v>1248502.3951962099</v>
          </cell>
          <cell r="R805">
            <v>61176.617364614278</v>
          </cell>
          <cell r="S805">
            <v>216707.92510611328</v>
          </cell>
          <cell r="T805">
            <v>1526386.9376669375</v>
          </cell>
          <cell r="U805">
            <v>1248502.3951962099</v>
          </cell>
          <cell r="V805">
            <v>61176.617364614278</v>
          </cell>
          <cell r="W805">
            <v>216707.92510611328</v>
          </cell>
          <cell r="X805">
            <v>1526386.9376669375</v>
          </cell>
          <cell r="Y805">
            <v>1248502.3951962099</v>
          </cell>
          <cell r="Z805">
            <v>61176.617364614278</v>
          </cell>
          <cell r="AA805">
            <v>216707.92510611328</v>
          </cell>
          <cell r="AB805">
            <v>1526386.9376669375</v>
          </cell>
          <cell r="AC805">
            <v>1248502.3951962099</v>
          </cell>
          <cell r="AD805">
            <v>61176.617364614278</v>
          </cell>
          <cell r="AE805">
            <v>216707.92510611328</v>
          </cell>
          <cell r="AF805">
            <v>1526386.9376669375</v>
          </cell>
          <cell r="AG805">
            <v>1248502.3951962099</v>
          </cell>
          <cell r="AH805">
            <v>61176.617364614278</v>
          </cell>
          <cell r="AI805">
            <v>216707.92510611328</v>
          </cell>
          <cell r="AJ805">
            <v>1526386.9376669375</v>
          </cell>
          <cell r="AK805">
            <v>1248502.3951962099</v>
          </cell>
          <cell r="AL805">
            <v>61176.617364614278</v>
          </cell>
          <cell r="AM805">
            <v>216707.92510611328</v>
          </cell>
          <cell r="AN805">
            <v>1526386.9376669375</v>
          </cell>
          <cell r="AO805">
            <v>1248502.3951962099</v>
          </cell>
          <cell r="AP805">
            <v>61176.617364614278</v>
          </cell>
          <cell r="AQ805">
            <v>216707.92510611328</v>
          </cell>
          <cell r="AR805">
            <v>1526386.9376669375</v>
          </cell>
          <cell r="AS805">
            <v>1248502.3951962099</v>
          </cell>
          <cell r="AT805">
            <v>61176.617364614278</v>
          </cell>
          <cell r="AU805">
            <v>216707.92510611328</v>
          </cell>
          <cell r="AV805">
            <v>1526386.9376669375</v>
          </cell>
          <cell r="AW805">
            <v>1248502.3951962099</v>
          </cell>
          <cell r="AX805">
            <v>61176.617364614278</v>
          </cell>
          <cell r="AY805">
            <v>216707.92510611328</v>
          </cell>
          <cell r="AZ805">
            <v>1526386.9376669375</v>
          </cell>
          <cell r="BA805">
            <v>1248502.3951962099</v>
          </cell>
          <cell r="BB805">
            <v>61176.617364614278</v>
          </cell>
          <cell r="BC805">
            <v>216707.92510611328</v>
          </cell>
          <cell r="BD805">
            <v>1526386.9376669375</v>
          </cell>
          <cell r="BE805">
            <v>1248502.3951962099</v>
          </cell>
          <cell r="BF805">
            <v>61176.617364614278</v>
          </cell>
          <cell r="BG805">
            <v>216707.92510611328</v>
          </cell>
          <cell r="BH805">
            <v>1526386.9376669375</v>
          </cell>
        </row>
        <row r="806">
          <cell r="H806">
            <v>2</v>
          </cell>
          <cell r="I806">
            <v>1272308.5849351203</v>
          </cell>
          <cell r="J806">
            <v>61070.812076885777</v>
          </cell>
          <cell r="K806">
            <v>152686.3083322228</v>
          </cell>
          <cell r="L806">
            <v>1486065.7053442288</v>
          </cell>
          <cell r="M806">
            <v>1272308.5849351203</v>
          </cell>
          <cell r="N806">
            <v>61070.812076885777</v>
          </cell>
          <cell r="O806">
            <v>152686.3083322228</v>
          </cell>
          <cell r="P806">
            <v>1486065.7053442288</v>
          </cell>
          <cell r="Q806">
            <v>1272308.5849351203</v>
          </cell>
          <cell r="R806">
            <v>61070.812076885777</v>
          </cell>
          <cell r="S806">
            <v>152686.3083322228</v>
          </cell>
          <cell r="T806">
            <v>1486065.7053442288</v>
          </cell>
          <cell r="U806">
            <v>1272308.5849351203</v>
          </cell>
          <cell r="V806">
            <v>61070.812076885777</v>
          </cell>
          <cell r="W806">
            <v>152686.3083322228</v>
          </cell>
          <cell r="X806">
            <v>1486065.7053442288</v>
          </cell>
          <cell r="Y806">
            <v>1272308.5849351203</v>
          </cell>
          <cell r="Z806">
            <v>61070.812076885777</v>
          </cell>
          <cell r="AA806">
            <v>152686.3083322228</v>
          </cell>
          <cell r="AB806">
            <v>1486065.7053442288</v>
          </cell>
          <cell r="AC806">
            <v>1272308.5849351203</v>
          </cell>
          <cell r="AD806">
            <v>61070.812076885777</v>
          </cell>
          <cell r="AE806">
            <v>152686.3083322228</v>
          </cell>
          <cell r="AF806">
            <v>1486065.7053442288</v>
          </cell>
          <cell r="AG806">
            <v>1272308.5849351203</v>
          </cell>
          <cell r="AH806">
            <v>61070.812076885777</v>
          </cell>
          <cell r="AI806">
            <v>152686.3083322228</v>
          </cell>
          <cell r="AJ806">
            <v>1486065.7053442288</v>
          </cell>
          <cell r="AK806">
            <v>1272308.5849351203</v>
          </cell>
          <cell r="AL806">
            <v>61070.812076885777</v>
          </cell>
          <cell r="AM806">
            <v>152686.3083322228</v>
          </cell>
          <cell r="AN806">
            <v>1486065.7053442288</v>
          </cell>
          <cell r="AO806">
            <v>1272308.5849351203</v>
          </cell>
          <cell r="AP806">
            <v>61070.812076885777</v>
          </cell>
          <cell r="AQ806">
            <v>152686.3083322228</v>
          </cell>
          <cell r="AR806">
            <v>1486065.7053442288</v>
          </cell>
          <cell r="AS806">
            <v>1272308.5849351203</v>
          </cell>
          <cell r="AT806">
            <v>61070.812076885777</v>
          </cell>
          <cell r="AU806">
            <v>152686.3083322228</v>
          </cell>
          <cell r="AV806">
            <v>1486065.7053442288</v>
          </cell>
          <cell r="AW806">
            <v>1272308.5849351203</v>
          </cell>
          <cell r="AX806">
            <v>61070.812076885777</v>
          </cell>
          <cell r="AY806">
            <v>152686.3083322228</v>
          </cell>
          <cell r="AZ806">
            <v>1486065.7053442288</v>
          </cell>
          <cell r="BA806">
            <v>1272308.5849351203</v>
          </cell>
          <cell r="BB806">
            <v>61070.812076885777</v>
          </cell>
          <cell r="BC806">
            <v>152686.3083322228</v>
          </cell>
          <cell r="BD806">
            <v>1486065.7053442288</v>
          </cell>
          <cell r="BE806">
            <v>1272308.5849351203</v>
          </cell>
          <cell r="BF806">
            <v>61070.812076885777</v>
          </cell>
          <cell r="BG806">
            <v>152686.3083322228</v>
          </cell>
          <cell r="BH806">
            <v>1486065.7053442288</v>
          </cell>
        </row>
        <row r="807">
          <cell r="H807">
            <v>3</v>
          </cell>
          <cell r="I807">
            <v>25432946.037736356</v>
          </cell>
          <cell r="J807">
            <v>1266560.7126792704</v>
          </cell>
          <cell r="K807">
            <v>2019444.7030907404</v>
          </cell>
          <cell r="L807">
            <v>28718951.453506365</v>
          </cell>
          <cell r="M807">
            <v>25432946.037736356</v>
          </cell>
          <cell r="N807">
            <v>1266560.7126792704</v>
          </cell>
          <cell r="O807">
            <v>2019444.7030907404</v>
          </cell>
          <cell r="P807">
            <v>28718951.453506365</v>
          </cell>
          <cell r="Q807">
            <v>25432946.037736356</v>
          </cell>
          <cell r="R807">
            <v>1266560.7126792704</v>
          </cell>
          <cell r="S807">
            <v>2019444.7030907404</v>
          </cell>
          <cell r="T807">
            <v>28718951.453506365</v>
          </cell>
          <cell r="U807">
            <v>25432946.037736356</v>
          </cell>
          <cell r="V807">
            <v>1266560.7126792704</v>
          </cell>
          <cell r="W807">
            <v>2019444.7030907404</v>
          </cell>
          <cell r="X807">
            <v>28718951.453506365</v>
          </cell>
          <cell r="Y807">
            <v>25432946.037736356</v>
          </cell>
          <cell r="Z807">
            <v>1266560.7126792704</v>
          </cell>
          <cell r="AA807">
            <v>2019444.7030907404</v>
          </cell>
          <cell r="AB807">
            <v>28718951.453506365</v>
          </cell>
          <cell r="AC807">
            <v>25432946.037736356</v>
          </cell>
          <cell r="AD807">
            <v>1266560.7126792704</v>
          </cell>
          <cell r="AE807">
            <v>2019444.7030907404</v>
          </cell>
          <cell r="AF807">
            <v>28718951.453506365</v>
          </cell>
          <cell r="AG807">
            <v>25432946.037736356</v>
          </cell>
          <cell r="AH807">
            <v>1266560.7126792704</v>
          </cell>
          <cell r="AI807">
            <v>2019444.7030907404</v>
          </cell>
          <cell r="AJ807">
            <v>28718951.453506365</v>
          </cell>
          <cell r="AK807">
            <v>25432946.037736356</v>
          </cell>
          <cell r="AL807">
            <v>1266560.7126792704</v>
          </cell>
          <cell r="AM807">
            <v>2019444.7030907404</v>
          </cell>
          <cell r="AN807">
            <v>28718951.453506365</v>
          </cell>
          <cell r="AO807">
            <v>25432946.037736356</v>
          </cell>
          <cell r="AP807">
            <v>1266560.7126792704</v>
          </cell>
          <cell r="AQ807">
            <v>2019444.7030907404</v>
          </cell>
          <cell r="AR807">
            <v>28718951.453506365</v>
          </cell>
          <cell r="AS807">
            <v>25432946.037736356</v>
          </cell>
          <cell r="AT807">
            <v>1266560.7126792704</v>
          </cell>
          <cell r="AU807">
            <v>2019444.7030907404</v>
          </cell>
          <cell r="AV807">
            <v>28718951.453506365</v>
          </cell>
          <cell r="AW807">
            <v>25432946.037736356</v>
          </cell>
          <cell r="AX807">
            <v>1266560.7126792704</v>
          </cell>
          <cell r="AY807">
            <v>2019444.7030907404</v>
          </cell>
          <cell r="AZ807">
            <v>28718951.453506365</v>
          </cell>
          <cell r="BA807">
            <v>25432946.037736356</v>
          </cell>
          <cell r="BB807">
            <v>1266560.7126792704</v>
          </cell>
          <cell r="BC807">
            <v>2019444.7030907404</v>
          </cell>
          <cell r="BD807">
            <v>28718951.453506365</v>
          </cell>
          <cell r="BE807">
            <v>25432946.037736356</v>
          </cell>
          <cell r="BF807">
            <v>1266560.7126792704</v>
          </cell>
          <cell r="BG807">
            <v>2019444.7030907404</v>
          </cell>
          <cell r="BH807">
            <v>28718951.453506365</v>
          </cell>
        </row>
        <row r="808">
          <cell r="H808">
            <v>4</v>
          </cell>
          <cell r="I808">
            <v>50872504.905955739</v>
          </cell>
          <cell r="J808">
            <v>2533450.7443165956</v>
          </cell>
          <cell r="K808">
            <v>2708919.0328064971</v>
          </cell>
          <cell r="L808">
            <v>56114874.683078825</v>
          </cell>
          <cell r="M808">
            <v>50872504.905955739</v>
          </cell>
          <cell r="N808">
            <v>2533450.7443165956</v>
          </cell>
          <cell r="O808">
            <v>2708919.0328064971</v>
          </cell>
          <cell r="P808">
            <v>56114874.683078825</v>
          </cell>
          <cell r="Q808">
            <v>50872504.905955739</v>
          </cell>
          <cell r="R808">
            <v>2533450.7443165956</v>
          </cell>
          <cell r="S808">
            <v>2708919.0328064971</v>
          </cell>
          <cell r="T808">
            <v>56114874.683078825</v>
          </cell>
          <cell r="U808">
            <v>50872504.905955739</v>
          </cell>
          <cell r="V808">
            <v>2533450.7443165956</v>
          </cell>
          <cell r="W808">
            <v>2708919.0328064971</v>
          </cell>
          <cell r="X808">
            <v>56114874.683078825</v>
          </cell>
          <cell r="Y808">
            <v>50872504.905955739</v>
          </cell>
          <cell r="Z808">
            <v>2533450.7443165956</v>
          </cell>
          <cell r="AA808">
            <v>2708919.0328064971</v>
          </cell>
          <cell r="AB808">
            <v>56114874.683078825</v>
          </cell>
          <cell r="AC808">
            <v>50872504.905955739</v>
          </cell>
          <cell r="AD808">
            <v>2533450.7443165956</v>
          </cell>
          <cell r="AE808">
            <v>2708919.0328064971</v>
          </cell>
          <cell r="AF808">
            <v>56114874.683078825</v>
          </cell>
          <cell r="AG808">
            <v>50872504.905955739</v>
          </cell>
          <cell r="AH808">
            <v>2533450.7443165956</v>
          </cell>
          <cell r="AI808">
            <v>2708919.0328064971</v>
          </cell>
          <cell r="AJ808">
            <v>56114874.683078825</v>
          </cell>
          <cell r="AK808">
            <v>50872504.905955739</v>
          </cell>
          <cell r="AL808">
            <v>2533450.7443165956</v>
          </cell>
          <cell r="AM808">
            <v>2708919.0328064971</v>
          </cell>
          <cell r="AN808">
            <v>56114874.683078825</v>
          </cell>
          <cell r="AO808">
            <v>50872504.905955739</v>
          </cell>
          <cell r="AP808">
            <v>2533450.7443165956</v>
          </cell>
          <cell r="AQ808">
            <v>2708919.0328064971</v>
          </cell>
          <cell r="AR808">
            <v>56114874.683078825</v>
          </cell>
          <cell r="AS808">
            <v>50872504.905955739</v>
          </cell>
          <cell r="AT808">
            <v>2533450.7443165956</v>
          </cell>
          <cell r="AU808">
            <v>2708919.0328064971</v>
          </cell>
          <cell r="AV808">
            <v>56114874.683078825</v>
          </cell>
          <cell r="AW808">
            <v>50872504.905955739</v>
          </cell>
          <cell r="AX808">
            <v>2533450.7443165956</v>
          </cell>
          <cell r="AY808">
            <v>2708919.0328064971</v>
          </cell>
          <cell r="AZ808">
            <v>56114874.683078825</v>
          </cell>
          <cell r="BA808">
            <v>50872504.905955739</v>
          </cell>
          <cell r="BB808">
            <v>2533450.7443165956</v>
          </cell>
          <cell r="BC808">
            <v>2708919.0328064971</v>
          </cell>
          <cell r="BD808">
            <v>56114874.683078825</v>
          </cell>
          <cell r="BE808">
            <v>50872504.905955739</v>
          </cell>
          <cell r="BF808">
            <v>2533450.7443165956</v>
          </cell>
          <cell r="BG808">
            <v>2708919.0328064971</v>
          </cell>
          <cell r="BH808">
            <v>56114874.683078825</v>
          </cell>
        </row>
        <row r="809">
          <cell r="H809">
            <v>5</v>
          </cell>
          <cell r="I809">
            <v>17809675.056898478</v>
          </cell>
          <cell r="J809">
            <v>872674.07778802549</v>
          </cell>
          <cell r="K809">
            <v>788074.61644555582</v>
          </cell>
          <cell r="L809">
            <v>19470423.75113206</v>
          </cell>
          <cell r="M809">
            <v>17809675.056898478</v>
          </cell>
          <cell r="N809">
            <v>872674.07778802549</v>
          </cell>
          <cell r="O809">
            <v>788074.61644555582</v>
          </cell>
          <cell r="P809">
            <v>19470423.75113206</v>
          </cell>
          <cell r="Q809">
            <v>17809675.056898478</v>
          </cell>
          <cell r="R809">
            <v>872674.07778802549</v>
          </cell>
          <cell r="S809">
            <v>788074.61644555582</v>
          </cell>
          <cell r="T809">
            <v>19470423.75113206</v>
          </cell>
          <cell r="U809">
            <v>17809675.056898478</v>
          </cell>
          <cell r="V809">
            <v>872674.07778802549</v>
          </cell>
          <cell r="W809">
            <v>788074.61644555582</v>
          </cell>
          <cell r="X809">
            <v>19470423.75113206</v>
          </cell>
          <cell r="Y809">
            <v>17809675.056898478</v>
          </cell>
          <cell r="Z809">
            <v>872674.07778802549</v>
          </cell>
          <cell r="AA809">
            <v>788074.61644555582</v>
          </cell>
          <cell r="AB809">
            <v>19470423.75113206</v>
          </cell>
          <cell r="AC809">
            <v>17809675.056898478</v>
          </cell>
          <cell r="AD809">
            <v>872674.07778802549</v>
          </cell>
          <cell r="AE809">
            <v>788074.61644555582</v>
          </cell>
          <cell r="AF809">
            <v>19470423.75113206</v>
          </cell>
          <cell r="AG809">
            <v>17809675.056898478</v>
          </cell>
          <cell r="AH809">
            <v>872674.07778802549</v>
          </cell>
          <cell r="AI809">
            <v>788074.61644555582</v>
          </cell>
          <cell r="AJ809">
            <v>19470423.75113206</v>
          </cell>
          <cell r="AK809">
            <v>17809675.056898478</v>
          </cell>
          <cell r="AL809">
            <v>872674.07778802549</v>
          </cell>
          <cell r="AM809">
            <v>788074.61644555582</v>
          </cell>
          <cell r="AN809">
            <v>19470423.75113206</v>
          </cell>
          <cell r="AO809">
            <v>17809675.056898478</v>
          </cell>
          <cell r="AP809">
            <v>872674.07778802549</v>
          </cell>
          <cell r="AQ809">
            <v>788074.61644555582</v>
          </cell>
          <cell r="AR809">
            <v>19470423.75113206</v>
          </cell>
          <cell r="AS809">
            <v>17809675.056898478</v>
          </cell>
          <cell r="AT809">
            <v>872674.07778802549</v>
          </cell>
          <cell r="AU809">
            <v>788074.61644555582</v>
          </cell>
          <cell r="AV809">
            <v>19470423.75113206</v>
          </cell>
          <cell r="AW809">
            <v>17809675.056898478</v>
          </cell>
          <cell r="AX809">
            <v>872674.07778802549</v>
          </cell>
          <cell r="AY809">
            <v>788074.61644555582</v>
          </cell>
          <cell r="AZ809">
            <v>19470423.75113206</v>
          </cell>
          <cell r="BA809">
            <v>17809675.056898478</v>
          </cell>
          <cell r="BB809">
            <v>872674.07778802549</v>
          </cell>
          <cell r="BC809">
            <v>788074.61644555582</v>
          </cell>
          <cell r="BD809">
            <v>19470423.75113206</v>
          </cell>
          <cell r="BE809">
            <v>17809675.056898478</v>
          </cell>
          <cell r="BF809">
            <v>872674.07778802549</v>
          </cell>
          <cell r="BG809">
            <v>788074.61644555582</v>
          </cell>
          <cell r="BH809">
            <v>19470423.75113206</v>
          </cell>
        </row>
        <row r="810">
          <cell r="H810">
            <v>6</v>
          </cell>
          <cell r="I810">
            <v>34689586.147882827</v>
          </cell>
          <cell r="J810">
            <v>1699789.7212462586</v>
          </cell>
          <cell r="K810">
            <v>1182111.9246683333</v>
          </cell>
          <cell r="L810">
            <v>37571487.793797418</v>
          </cell>
          <cell r="M810">
            <v>34689586.147882827</v>
          </cell>
          <cell r="N810">
            <v>1699789.7212462586</v>
          </cell>
          <cell r="O810">
            <v>1182111.9246683333</v>
          </cell>
          <cell r="P810">
            <v>37571487.793797418</v>
          </cell>
          <cell r="Q810">
            <v>34689586.147882827</v>
          </cell>
          <cell r="R810">
            <v>1699789.7212462586</v>
          </cell>
          <cell r="S810">
            <v>1182111.9246683333</v>
          </cell>
          <cell r="T810">
            <v>37571487.793797418</v>
          </cell>
          <cell r="U810">
            <v>34689586.147882827</v>
          </cell>
          <cell r="V810">
            <v>1699789.7212462586</v>
          </cell>
          <cell r="W810">
            <v>1182111.9246683333</v>
          </cell>
          <cell r="X810">
            <v>37571487.793797418</v>
          </cell>
          <cell r="Y810">
            <v>34689586.147882827</v>
          </cell>
          <cell r="Z810">
            <v>1699789.7212462586</v>
          </cell>
          <cell r="AA810">
            <v>1182111.9246683333</v>
          </cell>
          <cell r="AB810">
            <v>37571487.793797418</v>
          </cell>
          <cell r="AC810">
            <v>34689586.147882827</v>
          </cell>
          <cell r="AD810">
            <v>1699789.7212462586</v>
          </cell>
          <cell r="AE810">
            <v>1182111.9246683333</v>
          </cell>
          <cell r="AF810">
            <v>37571487.793797418</v>
          </cell>
          <cell r="AG810">
            <v>34689586.147882827</v>
          </cell>
          <cell r="AH810">
            <v>1699789.7212462586</v>
          </cell>
          <cell r="AI810">
            <v>1182111.9246683333</v>
          </cell>
          <cell r="AJ810">
            <v>37571487.793797418</v>
          </cell>
          <cell r="AK810">
            <v>34689586.147882827</v>
          </cell>
          <cell r="AL810">
            <v>1699789.7212462586</v>
          </cell>
          <cell r="AM810">
            <v>1182111.9246683333</v>
          </cell>
          <cell r="AN810">
            <v>37571487.793797418</v>
          </cell>
          <cell r="AO810">
            <v>34689586.147882827</v>
          </cell>
          <cell r="AP810">
            <v>1699789.7212462586</v>
          </cell>
          <cell r="AQ810">
            <v>1182111.9246683333</v>
          </cell>
          <cell r="AR810">
            <v>37571487.793797418</v>
          </cell>
          <cell r="AS810">
            <v>34689586.147882827</v>
          </cell>
          <cell r="AT810">
            <v>1699789.7212462586</v>
          </cell>
          <cell r="AU810">
            <v>1182111.9246683333</v>
          </cell>
          <cell r="AV810">
            <v>37571487.793797418</v>
          </cell>
          <cell r="AW810">
            <v>34689586.147882827</v>
          </cell>
          <cell r="AX810">
            <v>1699789.7212462586</v>
          </cell>
          <cell r="AY810">
            <v>1182111.9246683333</v>
          </cell>
          <cell r="AZ810">
            <v>37571487.793797418</v>
          </cell>
          <cell r="BA810">
            <v>34689586.147882827</v>
          </cell>
          <cell r="BB810">
            <v>1699789.7212462586</v>
          </cell>
          <cell r="BC810">
            <v>1182111.9246683333</v>
          </cell>
          <cell r="BD810">
            <v>37571487.793797418</v>
          </cell>
          <cell r="BE810">
            <v>34689586.147882827</v>
          </cell>
          <cell r="BF810">
            <v>1699789.7212462586</v>
          </cell>
          <cell r="BG810">
            <v>1182111.9246683333</v>
          </cell>
          <cell r="BH810">
            <v>37571487.793797418</v>
          </cell>
        </row>
        <row r="811">
          <cell r="H811" t="str">
            <v>Otros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0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O811">
            <v>0</v>
          </cell>
          <cell r="AP811">
            <v>0</v>
          </cell>
          <cell r="AQ811">
            <v>0</v>
          </cell>
          <cell r="AR811">
            <v>0</v>
          </cell>
          <cell r="AS811">
            <v>0</v>
          </cell>
          <cell r="AT811">
            <v>0</v>
          </cell>
          <cell r="AU811">
            <v>0</v>
          </cell>
          <cell r="AV811">
            <v>0</v>
          </cell>
          <cell r="AW811">
            <v>0</v>
          </cell>
          <cell r="AX811">
            <v>0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0</v>
          </cell>
          <cell r="BD811">
            <v>0</v>
          </cell>
          <cell r="BE811">
            <v>0</v>
          </cell>
          <cell r="BF811">
            <v>0</v>
          </cell>
          <cell r="BG811">
            <v>0</v>
          </cell>
          <cell r="BH811">
            <v>0</v>
          </cell>
        </row>
        <row r="812">
          <cell r="H812" t="str">
            <v>Subtotal</v>
          </cell>
          <cell r="I812">
            <v>131325523.12860471</v>
          </cell>
          <cell r="J812">
            <v>6494722.6854716493</v>
          </cell>
          <cell r="K812">
            <v>7067944.5104494626</v>
          </cell>
          <cell r="L812">
            <v>144888190.32452583</v>
          </cell>
          <cell r="M812">
            <v>131325523.12860471</v>
          </cell>
          <cell r="N812">
            <v>6494722.6854716493</v>
          </cell>
          <cell r="O812">
            <v>7067944.5104494626</v>
          </cell>
          <cell r="P812">
            <v>144888190.32452583</v>
          </cell>
          <cell r="Q812">
            <v>131325523.12860471</v>
          </cell>
          <cell r="R812">
            <v>6494722.6854716493</v>
          </cell>
          <cell r="S812">
            <v>7067944.5104494626</v>
          </cell>
          <cell r="T812">
            <v>144888190.32452583</v>
          </cell>
          <cell r="U812">
            <v>131325523.12860471</v>
          </cell>
          <cell r="V812">
            <v>6494722.6854716493</v>
          </cell>
          <cell r="W812">
            <v>7067944.5104494626</v>
          </cell>
          <cell r="X812">
            <v>144888190.32452583</v>
          </cell>
          <cell r="Y812">
            <v>131325523.12860471</v>
          </cell>
          <cell r="Z812">
            <v>6494722.6854716493</v>
          </cell>
          <cell r="AA812">
            <v>7067944.5104494626</v>
          </cell>
          <cell r="AB812">
            <v>144888190.32452583</v>
          </cell>
          <cell r="AC812">
            <v>131325523.12860471</v>
          </cell>
          <cell r="AD812">
            <v>6494722.6854716493</v>
          </cell>
          <cell r="AE812">
            <v>7067944.5104494626</v>
          </cell>
          <cell r="AF812">
            <v>144888190.32452583</v>
          </cell>
          <cell r="AG812">
            <v>131325523.12860471</v>
          </cell>
          <cell r="AH812">
            <v>6494722.6854716493</v>
          </cell>
          <cell r="AI812">
            <v>7067944.5104494626</v>
          </cell>
          <cell r="AJ812">
            <v>144888190.32452583</v>
          </cell>
          <cell r="AK812">
            <v>131325523.12860471</v>
          </cell>
          <cell r="AL812">
            <v>6494722.6854716493</v>
          </cell>
          <cell r="AM812">
            <v>7067944.5104494626</v>
          </cell>
          <cell r="AN812">
            <v>144888190.32452583</v>
          </cell>
          <cell r="AO812">
            <v>131325523.12860471</v>
          </cell>
          <cell r="AP812">
            <v>6494722.6854716493</v>
          </cell>
          <cell r="AQ812">
            <v>7067944.5104494626</v>
          </cell>
          <cell r="AR812">
            <v>144888190.32452583</v>
          </cell>
          <cell r="AS812">
            <v>131325523.12860471</v>
          </cell>
          <cell r="AT812">
            <v>6494722.6854716493</v>
          </cell>
          <cell r="AU812">
            <v>7067944.5104494626</v>
          </cell>
          <cell r="AV812">
            <v>144888190.32452583</v>
          </cell>
          <cell r="AW812">
            <v>131325523.12860471</v>
          </cell>
          <cell r="AX812">
            <v>6494722.6854716493</v>
          </cell>
          <cell r="AY812">
            <v>7067944.5104494626</v>
          </cell>
          <cell r="AZ812">
            <v>144888190.32452583</v>
          </cell>
          <cell r="BA812">
            <v>131325523.12860471</v>
          </cell>
          <cell r="BB812">
            <v>6494722.6854716493</v>
          </cell>
          <cell r="BC812">
            <v>7067944.5104494626</v>
          </cell>
          <cell r="BD812">
            <v>144888190.32452583</v>
          </cell>
          <cell r="BE812">
            <v>131325523.12860471</v>
          </cell>
          <cell r="BF812">
            <v>6494722.6854716493</v>
          </cell>
          <cell r="BG812">
            <v>7067944.5104494626</v>
          </cell>
          <cell r="BH812">
            <v>144888190.32452583</v>
          </cell>
        </row>
        <row r="814">
          <cell r="H814" t="str">
            <v>Pequeños</v>
          </cell>
        </row>
        <row r="815">
          <cell r="H815" t="str">
            <v>Productores</v>
          </cell>
        </row>
        <row r="816">
          <cell r="H816">
            <v>1</v>
          </cell>
          <cell r="I816">
            <v>6191655.003031808</v>
          </cell>
          <cell r="J816">
            <v>14482.627784276034</v>
          </cell>
          <cell r="K816">
            <v>309582.75015159039</v>
          </cell>
          <cell r="L816">
            <v>6515720.3809676748</v>
          </cell>
          <cell r="M816">
            <v>6191655.003031808</v>
          </cell>
          <cell r="N816">
            <v>14482.627784276034</v>
          </cell>
          <cell r="O816">
            <v>309582.75015159039</v>
          </cell>
          <cell r="P816">
            <v>6515720.3809676748</v>
          </cell>
          <cell r="Q816">
            <v>6191655.003031808</v>
          </cell>
          <cell r="R816">
            <v>14482.627784276034</v>
          </cell>
          <cell r="S816">
            <v>309582.75015159039</v>
          </cell>
          <cell r="T816">
            <v>6515720.3809676748</v>
          </cell>
          <cell r="U816">
            <v>6191655.003031808</v>
          </cell>
          <cell r="V816">
            <v>14482.627784276034</v>
          </cell>
          <cell r="W816">
            <v>309582.75015159039</v>
          </cell>
          <cell r="X816">
            <v>6515720.3809676748</v>
          </cell>
          <cell r="Y816">
            <v>6191655.003031808</v>
          </cell>
          <cell r="Z816">
            <v>14482.627784276034</v>
          </cell>
          <cell r="AA816">
            <v>309582.75015159039</v>
          </cell>
          <cell r="AB816">
            <v>6515720.3809676748</v>
          </cell>
          <cell r="AC816">
            <v>6191655.003031808</v>
          </cell>
          <cell r="AD816">
            <v>14482.627784276034</v>
          </cell>
          <cell r="AE816">
            <v>309582.75015159039</v>
          </cell>
          <cell r="AF816">
            <v>6515720.3809676748</v>
          </cell>
          <cell r="AG816">
            <v>6191655.003031808</v>
          </cell>
          <cell r="AH816">
            <v>14482.627784276034</v>
          </cell>
          <cell r="AI816">
            <v>309582.75015159039</v>
          </cell>
          <cell r="AJ816">
            <v>6515720.3809676748</v>
          </cell>
          <cell r="AK816">
            <v>6191655.003031808</v>
          </cell>
          <cell r="AL816">
            <v>14482.627784276034</v>
          </cell>
          <cell r="AM816">
            <v>309582.75015159039</v>
          </cell>
          <cell r="AN816">
            <v>6515720.3809676748</v>
          </cell>
          <cell r="AO816">
            <v>6191655.003031808</v>
          </cell>
          <cell r="AP816">
            <v>14482.627784276034</v>
          </cell>
          <cell r="AQ816">
            <v>309582.75015159039</v>
          </cell>
          <cell r="AR816">
            <v>6515720.3809676748</v>
          </cell>
          <cell r="AS816">
            <v>6191655.003031808</v>
          </cell>
          <cell r="AT816">
            <v>14482.627784276034</v>
          </cell>
          <cell r="AU816">
            <v>309582.75015159039</v>
          </cell>
          <cell r="AV816">
            <v>6515720.3809676748</v>
          </cell>
          <cell r="AW816">
            <v>6191655.003031808</v>
          </cell>
          <cell r="AX816">
            <v>14482.627784276034</v>
          </cell>
          <cell r="AY816">
            <v>309582.75015159039</v>
          </cell>
          <cell r="AZ816">
            <v>6515720.3809676748</v>
          </cell>
          <cell r="BA816">
            <v>6191655.003031808</v>
          </cell>
          <cell r="BB816">
            <v>14482.627784276034</v>
          </cell>
          <cell r="BC816">
            <v>309582.75015159039</v>
          </cell>
          <cell r="BD816">
            <v>6515720.3809676748</v>
          </cell>
          <cell r="BE816">
            <v>6191655.003031808</v>
          </cell>
          <cell r="BF816">
            <v>14482.627784276034</v>
          </cell>
          <cell r="BG816">
            <v>309582.75015159039</v>
          </cell>
          <cell r="BH816">
            <v>6515720.3809676748</v>
          </cell>
        </row>
        <row r="817">
          <cell r="H817">
            <v>2</v>
          </cell>
          <cell r="I817">
            <v>7270776.5872487053</v>
          </cell>
          <cell r="J817">
            <v>24173.863113767286</v>
          </cell>
          <cell r="K817">
            <v>363538.82936243527</v>
          </cell>
          <cell r="L817">
            <v>7658489.2797249081</v>
          </cell>
          <cell r="M817">
            <v>7270776.5872487053</v>
          </cell>
          <cell r="N817">
            <v>24173.863113767286</v>
          </cell>
          <cell r="O817">
            <v>363538.82936243527</v>
          </cell>
          <cell r="P817">
            <v>7658489.2797249081</v>
          </cell>
          <cell r="Q817">
            <v>7270776.5872487053</v>
          </cell>
          <cell r="R817">
            <v>24173.863113767286</v>
          </cell>
          <cell r="S817">
            <v>363538.82936243527</v>
          </cell>
          <cell r="T817">
            <v>7658489.2797249081</v>
          </cell>
          <cell r="U817">
            <v>7270776.5872487053</v>
          </cell>
          <cell r="V817">
            <v>24173.863113767286</v>
          </cell>
          <cell r="W817">
            <v>363538.82936243527</v>
          </cell>
          <cell r="X817">
            <v>7658489.2797249081</v>
          </cell>
          <cell r="Y817">
            <v>7270776.5872487053</v>
          </cell>
          <cell r="Z817">
            <v>24173.863113767286</v>
          </cell>
          <cell r="AA817">
            <v>363538.82936243527</v>
          </cell>
          <cell r="AB817">
            <v>7658489.2797249081</v>
          </cell>
          <cell r="AC817">
            <v>7270776.5872487053</v>
          </cell>
          <cell r="AD817">
            <v>24173.863113767286</v>
          </cell>
          <cell r="AE817">
            <v>363538.82936243527</v>
          </cell>
          <cell r="AF817">
            <v>7658489.2797249081</v>
          </cell>
          <cell r="AG817">
            <v>7270776.5872487053</v>
          </cell>
          <cell r="AH817">
            <v>24173.863113767286</v>
          </cell>
          <cell r="AI817">
            <v>363538.82936243527</v>
          </cell>
          <cell r="AJ817">
            <v>7658489.2797249081</v>
          </cell>
          <cell r="AK817">
            <v>7270776.5872487053</v>
          </cell>
          <cell r="AL817">
            <v>24173.863113767286</v>
          </cell>
          <cell r="AM817">
            <v>363538.82936243527</v>
          </cell>
          <cell r="AN817">
            <v>7658489.2797249081</v>
          </cell>
          <cell r="AO817">
            <v>7270776.5872487053</v>
          </cell>
          <cell r="AP817">
            <v>24173.863113767286</v>
          </cell>
          <cell r="AQ817">
            <v>363538.82936243527</v>
          </cell>
          <cell r="AR817">
            <v>7658489.2797249081</v>
          </cell>
          <cell r="AS817">
            <v>7270776.5872487053</v>
          </cell>
          <cell r="AT817">
            <v>24173.863113767286</v>
          </cell>
          <cell r="AU817">
            <v>363538.82936243527</v>
          </cell>
          <cell r="AV817">
            <v>7658489.2797249081</v>
          </cell>
          <cell r="AW817">
            <v>7270776.5872487053</v>
          </cell>
          <cell r="AX817">
            <v>24173.863113767286</v>
          </cell>
          <cell r="AY817">
            <v>363538.82936243527</v>
          </cell>
          <cell r="AZ817">
            <v>7658489.2797249081</v>
          </cell>
          <cell r="BA817">
            <v>7270776.5872487053</v>
          </cell>
          <cell r="BB817">
            <v>24173.863113767286</v>
          </cell>
          <cell r="BC817">
            <v>363538.82936243527</v>
          </cell>
          <cell r="BD817">
            <v>7658489.2797249081</v>
          </cell>
          <cell r="BE817">
            <v>7270776.5872487053</v>
          </cell>
          <cell r="BF817">
            <v>24173.863113767286</v>
          </cell>
          <cell r="BG817">
            <v>363538.82936243527</v>
          </cell>
          <cell r="BH817">
            <v>7658489.2797249081</v>
          </cell>
        </row>
        <row r="818">
          <cell r="H818">
            <v>3</v>
          </cell>
          <cell r="I818">
            <v>9616403.3480511438</v>
          </cell>
          <cell r="J818">
            <v>48322.597471699075</v>
          </cell>
          <cell r="K818">
            <v>480820.16740255721</v>
          </cell>
          <cell r="L818">
            <v>10145546.112925401</v>
          </cell>
          <cell r="M818">
            <v>9616403.3480511438</v>
          </cell>
          <cell r="N818">
            <v>48322.597471699075</v>
          </cell>
          <cell r="O818">
            <v>480820.16740255721</v>
          </cell>
          <cell r="P818">
            <v>10145546.112925401</v>
          </cell>
          <cell r="Q818">
            <v>9616403.3480511438</v>
          </cell>
          <cell r="R818">
            <v>48322.597471699075</v>
          </cell>
          <cell r="S818">
            <v>480820.16740255721</v>
          </cell>
          <cell r="T818">
            <v>10145546.112925401</v>
          </cell>
          <cell r="U818">
            <v>9616403.3480511438</v>
          </cell>
          <cell r="V818">
            <v>48322.597471699075</v>
          </cell>
          <cell r="W818">
            <v>480820.16740255721</v>
          </cell>
          <cell r="X818">
            <v>10145546.112925401</v>
          </cell>
          <cell r="Y818">
            <v>9616403.3480511438</v>
          </cell>
          <cell r="Z818">
            <v>48322.597471699075</v>
          </cell>
          <cell r="AA818">
            <v>480820.16740255721</v>
          </cell>
          <cell r="AB818">
            <v>10145546.112925401</v>
          </cell>
          <cell r="AC818">
            <v>9616403.3480511438</v>
          </cell>
          <cell r="AD818">
            <v>48322.597471699075</v>
          </cell>
          <cell r="AE818">
            <v>480820.16740255721</v>
          </cell>
          <cell r="AF818">
            <v>10145546.112925401</v>
          </cell>
          <cell r="AG818">
            <v>9616403.3480511438</v>
          </cell>
          <cell r="AH818">
            <v>48322.597471699075</v>
          </cell>
          <cell r="AI818">
            <v>480820.16740255721</v>
          </cell>
          <cell r="AJ818">
            <v>10145546.112925401</v>
          </cell>
          <cell r="AK818">
            <v>9616403.3480511438</v>
          </cell>
          <cell r="AL818">
            <v>48322.597471699075</v>
          </cell>
          <cell r="AM818">
            <v>480820.16740255721</v>
          </cell>
          <cell r="AN818">
            <v>10145546.112925401</v>
          </cell>
          <cell r="AO818">
            <v>9616403.3480511438</v>
          </cell>
          <cell r="AP818">
            <v>48322.597471699075</v>
          </cell>
          <cell r="AQ818">
            <v>480820.16740255721</v>
          </cell>
          <cell r="AR818">
            <v>10145546.112925401</v>
          </cell>
          <cell r="AS818">
            <v>9616403.3480511438</v>
          </cell>
          <cell r="AT818">
            <v>48322.597471699075</v>
          </cell>
          <cell r="AU818">
            <v>480820.16740255721</v>
          </cell>
          <cell r="AV818">
            <v>10145546.112925401</v>
          </cell>
          <cell r="AW818">
            <v>9616403.3480511438</v>
          </cell>
          <cell r="AX818">
            <v>48322.597471699075</v>
          </cell>
          <cell r="AY818">
            <v>480820.16740255721</v>
          </cell>
          <cell r="AZ818">
            <v>10145546.112925401</v>
          </cell>
          <cell r="BA818">
            <v>9616403.3480511438</v>
          </cell>
          <cell r="BB818">
            <v>48322.597471699075</v>
          </cell>
          <cell r="BC818">
            <v>480820.16740255721</v>
          </cell>
          <cell r="BD818">
            <v>10145546.112925401</v>
          </cell>
          <cell r="BE818">
            <v>9616403.3480511438</v>
          </cell>
          <cell r="BF818">
            <v>48322.597471699075</v>
          </cell>
          <cell r="BG818">
            <v>480820.16740255721</v>
          </cell>
          <cell r="BH818">
            <v>10145546.112925401</v>
          </cell>
        </row>
        <row r="819">
          <cell r="H819">
            <v>4</v>
          </cell>
          <cell r="I819">
            <v>12899614.441935701</v>
          </cell>
          <cell r="J819">
            <v>96657.759321315898</v>
          </cell>
          <cell r="K819">
            <v>644980.72209678497</v>
          </cell>
          <cell r="L819">
            <v>13641252.923353802</v>
          </cell>
          <cell r="M819">
            <v>12899614.441935701</v>
          </cell>
          <cell r="N819">
            <v>96657.759321315898</v>
          </cell>
          <cell r="O819">
            <v>644980.72209678497</v>
          </cell>
          <cell r="P819">
            <v>13641252.923353802</v>
          </cell>
          <cell r="Q819">
            <v>12899614.441935701</v>
          </cell>
          <cell r="R819">
            <v>96657.759321315898</v>
          </cell>
          <cell r="S819">
            <v>644980.72209678497</v>
          </cell>
          <cell r="T819">
            <v>13641252.923353802</v>
          </cell>
          <cell r="U819">
            <v>12899614.441935701</v>
          </cell>
          <cell r="V819">
            <v>96657.759321315898</v>
          </cell>
          <cell r="W819">
            <v>644980.72209678497</v>
          </cell>
          <cell r="X819">
            <v>13641252.923353802</v>
          </cell>
          <cell r="Y819">
            <v>12899614.441935701</v>
          </cell>
          <cell r="Z819">
            <v>96657.759321315898</v>
          </cell>
          <cell r="AA819">
            <v>644980.72209678497</v>
          </cell>
          <cell r="AB819">
            <v>13641252.923353802</v>
          </cell>
          <cell r="AC819">
            <v>12899614.441935701</v>
          </cell>
          <cell r="AD819">
            <v>96657.759321315898</v>
          </cell>
          <cell r="AE819">
            <v>644980.72209678497</v>
          </cell>
          <cell r="AF819">
            <v>13641252.923353802</v>
          </cell>
          <cell r="AG819">
            <v>12899614.441935701</v>
          </cell>
          <cell r="AH819">
            <v>96657.759321315898</v>
          </cell>
          <cell r="AI819">
            <v>644980.72209678497</v>
          </cell>
          <cell r="AJ819">
            <v>13641252.923353802</v>
          </cell>
          <cell r="AK819">
            <v>12899614.441935701</v>
          </cell>
          <cell r="AL819">
            <v>96657.759321315898</v>
          </cell>
          <cell r="AM819">
            <v>644980.72209678497</v>
          </cell>
          <cell r="AN819">
            <v>13641252.923353802</v>
          </cell>
          <cell r="AO819">
            <v>12899614.441935701</v>
          </cell>
          <cell r="AP819">
            <v>96657.759321315898</v>
          </cell>
          <cell r="AQ819">
            <v>644980.72209678497</v>
          </cell>
          <cell r="AR819">
            <v>13641252.923353802</v>
          </cell>
          <cell r="AS819">
            <v>12899614.441935701</v>
          </cell>
          <cell r="AT819">
            <v>96657.759321315898</v>
          </cell>
          <cell r="AU819">
            <v>644980.72209678497</v>
          </cell>
          <cell r="AV819">
            <v>13641252.923353802</v>
          </cell>
          <cell r="AW819">
            <v>12899614.441935701</v>
          </cell>
          <cell r="AX819">
            <v>96657.759321315898</v>
          </cell>
          <cell r="AY819">
            <v>644980.72209678497</v>
          </cell>
          <cell r="AZ819">
            <v>13641252.923353802</v>
          </cell>
          <cell r="BA819">
            <v>12899614.441935701</v>
          </cell>
          <cell r="BB819">
            <v>96657.759321315898</v>
          </cell>
          <cell r="BC819">
            <v>644980.72209678497</v>
          </cell>
          <cell r="BD819">
            <v>13641252.923353802</v>
          </cell>
          <cell r="BE819">
            <v>12899614.441935701</v>
          </cell>
          <cell r="BF819">
            <v>96657.759321315898</v>
          </cell>
          <cell r="BG819">
            <v>644980.72209678497</v>
          </cell>
          <cell r="BH819">
            <v>13641252.923353802</v>
          </cell>
        </row>
        <row r="820">
          <cell r="H820">
            <v>5</v>
          </cell>
          <cell r="I820">
            <v>7505472.537576722</v>
          </cell>
          <cell r="J820">
            <v>56990.960182075134</v>
          </cell>
          <cell r="K820">
            <v>375273.62687883608</v>
          </cell>
          <cell r="L820">
            <v>7937737.1246376336</v>
          </cell>
          <cell r="M820">
            <v>7505472.537576722</v>
          </cell>
          <cell r="N820">
            <v>56990.960182075134</v>
          </cell>
          <cell r="O820">
            <v>375273.62687883608</v>
          </cell>
          <cell r="P820">
            <v>7937737.1246376336</v>
          </cell>
          <cell r="Q820">
            <v>7505472.537576722</v>
          </cell>
          <cell r="R820">
            <v>56990.960182075134</v>
          </cell>
          <cell r="S820">
            <v>375273.62687883608</v>
          </cell>
          <cell r="T820">
            <v>7937737.1246376336</v>
          </cell>
          <cell r="U820">
            <v>7505472.537576722</v>
          </cell>
          <cell r="V820">
            <v>56990.960182075134</v>
          </cell>
          <cell r="W820">
            <v>375273.62687883608</v>
          </cell>
          <cell r="X820">
            <v>7937737.1246376336</v>
          </cell>
          <cell r="Y820">
            <v>7505472.537576722</v>
          </cell>
          <cell r="Z820">
            <v>56990.960182075134</v>
          </cell>
          <cell r="AA820">
            <v>375273.62687883608</v>
          </cell>
          <cell r="AB820">
            <v>7937737.1246376336</v>
          </cell>
          <cell r="AC820">
            <v>7505472.537576722</v>
          </cell>
          <cell r="AD820">
            <v>56990.960182075134</v>
          </cell>
          <cell r="AE820">
            <v>375273.62687883608</v>
          </cell>
          <cell r="AF820">
            <v>7937737.1246376336</v>
          </cell>
          <cell r="AG820">
            <v>7505472.537576722</v>
          </cell>
          <cell r="AH820">
            <v>56990.960182075134</v>
          </cell>
          <cell r="AI820">
            <v>375273.62687883608</v>
          </cell>
          <cell r="AJ820">
            <v>7937737.1246376336</v>
          </cell>
          <cell r="AK820">
            <v>7505472.537576722</v>
          </cell>
          <cell r="AL820">
            <v>56990.960182075134</v>
          </cell>
          <cell r="AM820">
            <v>375273.62687883608</v>
          </cell>
          <cell r="AN820">
            <v>7937737.1246376336</v>
          </cell>
          <cell r="AO820">
            <v>7505472.537576722</v>
          </cell>
          <cell r="AP820">
            <v>56990.960182075134</v>
          </cell>
          <cell r="AQ820">
            <v>375273.62687883608</v>
          </cell>
          <cell r="AR820">
            <v>7937737.1246376336</v>
          </cell>
          <cell r="AS820">
            <v>7505472.537576722</v>
          </cell>
          <cell r="AT820">
            <v>56990.960182075134</v>
          </cell>
          <cell r="AU820">
            <v>375273.62687883608</v>
          </cell>
          <cell r="AV820">
            <v>7937737.1246376336</v>
          </cell>
          <cell r="AW820">
            <v>7505472.537576722</v>
          </cell>
          <cell r="AX820">
            <v>56990.960182075134</v>
          </cell>
          <cell r="AY820">
            <v>375273.62687883608</v>
          </cell>
          <cell r="AZ820">
            <v>7937737.1246376336</v>
          </cell>
          <cell r="BA820">
            <v>7505472.537576722</v>
          </cell>
          <cell r="BB820">
            <v>56990.960182075134</v>
          </cell>
          <cell r="BC820">
            <v>375273.62687883608</v>
          </cell>
          <cell r="BD820">
            <v>7937737.1246376336</v>
          </cell>
          <cell r="BE820">
            <v>7505472.537576722</v>
          </cell>
          <cell r="BF820">
            <v>56990.960182075134</v>
          </cell>
          <cell r="BG820">
            <v>375273.62687883608</v>
          </cell>
          <cell r="BH820">
            <v>7937737.1246376336</v>
          </cell>
        </row>
        <row r="821">
          <cell r="H821">
            <v>6</v>
          </cell>
          <cell r="I821">
            <v>11258208.80636508</v>
          </cell>
          <cell r="J821">
            <v>111006.67567322507</v>
          </cell>
          <cell r="K821">
            <v>562910.44031825394</v>
          </cell>
          <cell r="L821">
            <v>11932125.922356561</v>
          </cell>
          <cell r="M821">
            <v>11258208.80636508</v>
          </cell>
          <cell r="N821">
            <v>111006.67567322507</v>
          </cell>
          <cell r="O821">
            <v>562910.44031825394</v>
          </cell>
          <cell r="P821">
            <v>11932125.922356561</v>
          </cell>
          <cell r="Q821">
            <v>11258208.80636508</v>
          </cell>
          <cell r="R821">
            <v>111006.67567322507</v>
          </cell>
          <cell r="S821">
            <v>562910.44031825394</v>
          </cell>
          <cell r="T821">
            <v>11932125.922356561</v>
          </cell>
          <cell r="U821">
            <v>11258208.80636508</v>
          </cell>
          <cell r="V821">
            <v>111006.67567322507</v>
          </cell>
          <cell r="W821">
            <v>562910.44031825394</v>
          </cell>
          <cell r="X821">
            <v>11932125.922356561</v>
          </cell>
          <cell r="Y821">
            <v>11258208.80636508</v>
          </cell>
          <cell r="Z821">
            <v>111006.67567322507</v>
          </cell>
          <cell r="AA821">
            <v>562910.44031825394</v>
          </cell>
          <cell r="AB821">
            <v>11932125.922356561</v>
          </cell>
          <cell r="AC821">
            <v>11258208.80636508</v>
          </cell>
          <cell r="AD821">
            <v>111006.67567322507</v>
          </cell>
          <cell r="AE821">
            <v>562910.44031825394</v>
          </cell>
          <cell r="AF821">
            <v>11932125.922356561</v>
          </cell>
          <cell r="AG821">
            <v>11258208.80636508</v>
          </cell>
          <cell r="AH821">
            <v>111006.67567322507</v>
          </cell>
          <cell r="AI821">
            <v>562910.44031825394</v>
          </cell>
          <cell r="AJ821">
            <v>11932125.922356561</v>
          </cell>
          <cell r="AK821">
            <v>11258208.80636508</v>
          </cell>
          <cell r="AL821">
            <v>111006.67567322507</v>
          </cell>
          <cell r="AM821">
            <v>562910.44031825394</v>
          </cell>
          <cell r="AN821">
            <v>11932125.922356561</v>
          </cell>
          <cell r="AO821">
            <v>11258208.80636508</v>
          </cell>
          <cell r="AP821">
            <v>111006.67567322507</v>
          </cell>
          <cell r="AQ821">
            <v>562910.44031825394</v>
          </cell>
          <cell r="AR821">
            <v>11932125.922356561</v>
          </cell>
          <cell r="AS821">
            <v>11258208.80636508</v>
          </cell>
          <cell r="AT821">
            <v>111006.67567322507</v>
          </cell>
          <cell r="AU821">
            <v>562910.44031825394</v>
          </cell>
          <cell r="AV821">
            <v>11932125.922356561</v>
          </cell>
          <cell r="AW821">
            <v>11258208.80636508</v>
          </cell>
          <cell r="AX821">
            <v>111006.67567322507</v>
          </cell>
          <cell r="AY821">
            <v>562910.44031825394</v>
          </cell>
          <cell r="AZ821">
            <v>11932125.922356561</v>
          </cell>
          <cell r="BA821">
            <v>11258208.80636508</v>
          </cell>
          <cell r="BB821">
            <v>111006.67567322507</v>
          </cell>
          <cell r="BC821">
            <v>562910.44031825394</v>
          </cell>
          <cell r="BD821">
            <v>11932125.922356561</v>
          </cell>
          <cell r="BE821">
            <v>11258208.80636508</v>
          </cell>
          <cell r="BF821">
            <v>111006.67567322507</v>
          </cell>
          <cell r="BG821">
            <v>562910.44031825394</v>
          </cell>
          <cell r="BH821">
            <v>11932125.922356561</v>
          </cell>
        </row>
        <row r="822">
          <cell r="H822" t="str">
            <v>Otros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X822">
            <v>0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0</v>
          </cell>
          <cell r="BD822">
            <v>0</v>
          </cell>
          <cell r="BE822">
            <v>0</v>
          </cell>
          <cell r="BF822">
            <v>0</v>
          </cell>
          <cell r="BG822">
            <v>0</v>
          </cell>
          <cell r="BH822">
            <v>0</v>
          </cell>
        </row>
        <row r="823">
          <cell r="H823" t="str">
            <v>Subtotal</v>
          </cell>
          <cell r="I823">
            <v>54742130.72420916</v>
          </cell>
          <cell r="J823">
            <v>351634.48354635847</v>
          </cell>
          <cell r="K823">
            <v>2737106.5362104578</v>
          </cell>
          <cell r="L823">
            <v>57830871.743965976</v>
          </cell>
          <cell r="M823">
            <v>54742130.72420916</v>
          </cell>
          <cell r="N823">
            <v>351634.48354635847</v>
          </cell>
          <cell r="O823">
            <v>2737106.5362104578</v>
          </cell>
          <cell r="P823">
            <v>57830871.743965976</v>
          </cell>
          <cell r="Q823">
            <v>54742130.72420916</v>
          </cell>
          <cell r="R823">
            <v>351634.48354635847</v>
          </cell>
          <cell r="S823">
            <v>2737106.5362104578</v>
          </cell>
          <cell r="T823">
            <v>57830871.743965976</v>
          </cell>
          <cell r="U823">
            <v>54742130.72420916</v>
          </cell>
          <cell r="V823">
            <v>351634.48354635847</v>
          </cell>
          <cell r="W823">
            <v>2737106.5362104578</v>
          </cell>
          <cell r="X823">
            <v>57830871.743965976</v>
          </cell>
          <cell r="Y823">
            <v>54742130.72420916</v>
          </cell>
          <cell r="Z823">
            <v>351634.48354635847</v>
          </cell>
          <cell r="AA823">
            <v>2737106.5362104578</v>
          </cell>
          <cell r="AB823">
            <v>57830871.743965976</v>
          </cell>
          <cell r="AC823">
            <v>54742130.72420916</v>
          </cell>
          <cell r="AD823">
            <v>351634.48354635847</v>
          </cell>
          <cell r="AE823">
            <v>2737106.5362104578</v>
          </cell>
          <cell r="AF823">
            <v>57830871.743965976</v>
          </cell>
          <cell r="AG823">
            <v>54742130.72420916</v>
          </cell>
          <cell r="AH823">
            <v>351634.48354635847</v>
          </cell>
          <cell r="AI823">
            <v>2737106.5362104578</v>
          </cell>
          <cell r="AJ823">
            <v>57830871.743965976</v>
          </cell>
          <cell r="AK823">
            <v>54742130.72420916</v>
          </cell>
          <cell r="AL823">
            <v>351634.48354635847</v>
          </cell>
          <cell r="AM823">
            <v>2737106.5362104578</v>
          </cell>
          <cell r="AN823">
            <v>57830871.743965976</v>
          </cell>
          <cell r="AO823">
            <v>54742130.72420916</v>
          </cell>
          <cell r="AP823">
            <v>351634.48354635847</v>
          </cell>
          <cell r="AQ823">
            <v>2737106.5362104578</v>
          </cell>
          <cell r="AR823">
            <v>57830871.743965976</v>
          </cell>
          <cell r="AS823">
            <v>54742130.72420916</v>
          </cell>
          <cell r="AT823">
            <v>351634.48354635847</v>
          </cell>
          <cell r="AU823">
            <v>2737106.5362104578</v>
          </cell>
          <cell r="AV823">
            <v>57830871.743965976</v>
          </cell>
          <cell r="AW823">
            <v>54742130.72420916</v>
          </cell>
          <cell r="AX823">
            <v>351634.48354635847</v>
          </cell>
          <cell r="AY823">
            <v>2737106.5362104578</v>
          </cell>
          <cell r="AZ823">
            <v>57830871.743965976</v>
          </cell>
          <cell r="BA823">
            <v>54742130.72420916</v>
          </cell>
          <cell r="BB823">
            <v>351634.48354635847</v>
          </cell>
          <cell r="BC823">
            <v>2737106.5362104578</v>
          </cell>
          <cell r="BD823">
            <v>57830871.743965976</v>
          </cell>
          <cell r="BE823">
            <v>54742130.72420916</v>
          </cell>
          <cell r="BF823">
            <v>351634.48354635847</v>
          </cell>
          <cell r="BG823">
            <v>2737106.5362104578</v>
          </cell>
          <cell r="BH823">
            <v>57830871.743965976</v>
          </cell>
        </row>
        <row r="825">
          <cell r="H825" t="str">
            <v xml:space="preserve">Grandes </v>
          </cell>
        </row>
        <row r="826">
          <cell r="H826" t="str">
            <v>Generadores</v>
          </cell>
        </row>
        <row r="827">
          <cell r="H827">
            <v>1</v>
          </cell>
          <cell r="I827">
            <v>51598457.767742805</v>
          </cell>
          <cell r="J827">
            <v>0</v>
          </cell>
          <cell r="K827">
            <v>0</v>
          </cell>
          <cell r="L827">
            <v>51598457.767742805</v>
          </cell>
          <cell r="M827">
            <v>51598457.767742805</v>
          </cell>
          <cell r="N827">
            <v>0</v>
          </cell>
          <cell r="O827">
            <v>0</v>
          </cell>
          <cell r="P827">
            <v>51598457.767742805</v>
          </cell>
          <cell r="Q827">
            <v>51598457.767742805</v>
          </cell>
          <cell r="R827">
            <v>0</v>
          </cell>
          <cell r="S827">
            <v>0</v>
          </cell>
          <cell r="T827">
            <v>51598457.767742805</v>
          </cell>
          <cell r="U827">
            <v>51598457.767742805</v>
          </cell>
          <cell r="V827">
            <v>0</v>
          </cell>
          <cell r="W827">
            <v>0</v>
          </cell>
          <cell r="X827">
            <v>51598457.767742805</v>
          </cell>
          <cell r="Y827">
            <v>51598457.767742805</v>
          </cell>
          <cell r="Z827">
            <v>0</v>
          </cell>
          <cell r="AA827">
            <v>0</v>
          </cell>
          <cell r="AB827">
            <v>51598457.767742805</v>
          </cell>
          <cell r="AC827">
            <v>51598457.767742805</v>
          </cell>
          <cell r="AD827">
            <v>0</v>
          </cell>
          <cell r="AE827">
            <v>0</v>
          </cell>
          <cell r="AF827">
            <v>51598457.767742805</v>
          </cell>
          <cell r="AG827">
            <v>51598457.767742805</v>
          </cell>
          <cell r="AH827">
            <v>0</v>
          </cell>
          <cell r="AI827">
            <v>0</v>
          </cell>
          <cell r="AJ827">
            <v>51598457.767742805</v>
          </cell>
          <cell r="AK827">
            <v>51598457.767742805</v>
          </cell>
          <cell r="AL827">
            <v>0</v>
          </cell>
          <cell r="AM827">
            <v>0</v>
          </cell>
          <cell r="AN827">
            <v>51598457.767742805</v>
          </cell>
          <cell r="AO827">
            <v>51598457.767742805</v>
          </cell>
          <cell r="AP827">
            <v>0</v>
          </cell>
          <cell r="AQ827">
            <v>0</v>
          </cell>
          <cell r="AR827">
            <v>51598457.767742805</v>
          </cell>
          <cell r="AS827">
            <v>51598457.767742805</v>
          </cell>
          <cell r="AT827">
            <v>0</v>
          </cell>
          <cell r="AU827">
            <v>0</v>
          </cell>
          <cell r="AV827">
            <v>51598457.767742805</v>
          </cell>
          <cell r="AW827">
            <v>51598457.767742805</v>
          </cell>
          <cell r="AX827">
            <v>0</v>
          </cell>
          <cell r="AY827">
            <v>0</v>
          </cell>
          <cell r="AZ827">
            <v>51598457.767742805</v>
          </cell>
          <cell r="BA827">
            <v>51598457.767742805</v>
          </cell>
          <cell r="BB827">
            <v>0</v>
          </cell>
          <cell r="BC827">
            <v>0</v>
          </cell>
          <cell r="BD827">
            <v>51598457.767742805</v>
          </cell>
          <cell r="BE827">
            <v>51598457.767742805</v>
          </cell>
          <cell r="BF827">
            <v>0</v>
          </cell>
          <cell r="BG827">
            <v>0</v>
          </cell>
          <cell r="BH827">
            <v>51598457.767742805</v>
          </cell>
        </row>
        <row r="828">
          <cell r="H828">
            <v>2</v>
          </cell>
          <cell r="I828">
            <v>82083609.203308165</v>
          </cell>
          <cell r="J828">
            <v>0</v>
          </cell>
          <cell r="K828">
            <v>0</v>
          </cell>
          <cell r="L828">
            <v>82083609.203308165</v>
          </cell>
          <cell r="M828">
            <v>82083609.203308165</v>
          </cell>
          <cell r="N828">
            <v>0</v>
          </cell>
          <cell r="O828">
            <v>0</v>
          </cell>
          <cell r="P828">
            <v>82083609.203308165</v>
          </cell>
          <cell r="Q828">
            <v>82083609.203308165</v>
          </cell>
          <cell r="R828">
            <v>0</v>
          </cell>
          <cell r="S828">
            <v>0</v>
          </cell>
          <cell r="T828">
            <v>82083609.203308165</v>
          </cell>
          <cell r="U828">
            <v>82083609.203308165</v>
          </cell>
          <cell r="V828">
            <v>0</v>
          </cell>
          <cell r="W828">
            <v>0</v>
          </cell>
          <cell r="X828">
            <v>82083609.203308165</v>
          </cell>
          <cell r="Y828">
            <v>82083609.203308165</v>
          </cell>
          <cell r="Z828">
            <v>0</v>
          </cell>
          <cell r="AA828">
            <v>0</v>
          </cell>
          <cell r="AB828">
            <v>82083609.203308165</v>
          </cell>
          <cell r="AC828">
            <v>82083609.203308165</v>
          </cell>
          <cell r="AD828">
            <v>0</v>
          </cell>
          <cell r="AE828">
            <v>0</v>
          </cell>
          <cell r="AF828">
            <v>82083609.203308165</v>
          </cell>
          <cell r="AG828">
            <v>82083609.203308165</v>
          </cell>
          <cell r="AH828">
            <v>0</v>
          </cell>
          <cell r="AI828">
            <v>0</v>
          </cell>
          <cell r="AJ828">
            <v>82083609.203308165</v>
          </cell>
          <cell r="AK828">
            <v>82083609.203308165</v>
          </cell>
          <cell r="AL828">
            <v>0</v>
          </cell>
          <cell r="AM828">
            <v>0</v>
          </cell>
          <cell r="AN828">
            <v>82083609.203308165</v>
          </cell>
          <cell r="AO828">
            <v>82083609.203308165</v>
          </cell>
          <cell r="AP828">
            <v>0</v>
          </cell>
          <cell r="AQ828">
            <v>0</v>
          </cell>
          <cell r="AR828">
            <v>82083609.203308165</v>
          </cell>
          <cell r="AS828">
            <v>82083609.203308165</v>
          </cell>
          <cell r="AT828">
            <v>0</v>
          </cell>
          <cell r="AU828">
            <v>0</v>
          </cell>
          <cell r="AV828">
            <v>82083609.203308165</v>
          </cell>
          <cell r="AW828">
            <v>82083609.203308165</v>
          </cell>
          <cell r="AX828">
            <v>0</v>
          </cell>
          <cell r="AY828">
            <v>0</v>
          </cell>
          <cell r="AZ828">
            <v>82083609.203308165</v>
          </cell>
          <cell r="BA828">
            <v>82083609.203308165</v>
          </cell>
          <cell r="BB828">
            <v>0</v>
          </cell>
          <cell r="BC828">
            <v>0</v>
          </cell>
          <cell r="BD828">
            <v>82083609.203308165</v>
          </cell>
          <cell r="BE828">
            <v>82083609.203308165</v>
          </cell>
          <cell r="BF828">
            <v>0</v>
          </cell>
          <cell r="BG828">
            <v>0</v>
          </cell>
          <cell r="BH828">
            <v>82083609.203308165</v>
          </cell>
        </row>
        <row r="829">
          <cell r="H829">
            <v>3</v>
          </cell>
          <cell r="I829">
            <v>225164176.12730163</v>
          </cell>
          <cell r="J829">
            <v>0</v>
          </cell>
          <cell r="K829">
            <v>0</v>
          </cell>
          <cell r="L829">
            <v>225164176.12730163</v>
          </cell>
          <cell r="M829">
            <v>225164176.12730163</v>
          </cell>
          <cell r="N829">
            <v>0</v>
          </cell>
          <cell r="O829">
            <v>0</v>
          </cell>
          <cell r="P829">
            <v>225164176.12730163</v>
          </cell>
          <cell r="Q829">
            <v>225164176.12730163</v>
          </cell>
          <cell r="R829">
            <v>0</v>
          </cell>
          <cell r="S829">
            <v>0</v>
          </cell>
          <cell r="T829">
            <v>225164176.12730163</v>
          </cell>
          <cell r="U829">
            <v>225164176.12730163</v>
          </cell>
          <cell r="V829">
            <v>0</v>
          </cell>
          <cell r="W829">
            <v>0</v>
          </cell>
          <cell r="X829">
            <v>225164176.12730163</v>
          </cell>
          <cell r="Y829">
            <v>225164176.12730163</v>
          </cell>
          <cell r="Z829">
            <v>0</v>
          </cell>
          <cell r="AA829">
            <v>0</v>
          </cell>
          <cell r="AB829">
            <v>225164176.12730163</v>
          </cell>
          <cell r="AC829">
            <v>225164176.12730163</v>
          </cell>
          <cell r="AD829">
            <v>0</v>
          </cell>
          <cell r="AE829">
            <v>0</v>
          </cell>
          <cell r="AF829">
            <v>225164176.12730163</v>
          </cell>
          <cell r="AG829">
            <v>225164176.12730163</v>
          </cell>
          <cell r="AH829">
            <v>0</v>
          </cell>
          <cell r="AI829">
            <v>0</v>
          </cell>
          <cell r="AJ829">
            <v>225164176.12730163</v>
          </cell>
          <cell r="AK829">
            <v>225164176.12730163</v>
          </cell>
          <cell r="AL829">
            <v>0</v>
          </cell>
          <cell r="AM829">
            <v>0</v>
          </cell>
          <cell r="AN829">
            <v>225164176.12730163</v>
          </cell>
          <cell r="AO829">
            <v>225164176.12730163</v>
          </cell>
          <cell r="AP829">
            <v>0</v>
          </cell>
          <cell r="AQ829">
            <v>0</v>
          </cell>
          <cell r="AR829">
            <v>225164176.12730163</v>
          </cell>
          <cell r="AS829">
            <v>225164176.12730163</v>
          </cell>
          <cell r="AT829">
            <v>0</v>
          </cell>
          <cell r="AU829">
            <v>0</v>
          </cell>
          <cell r="AV829">
            <v>225164176.12730163</v>
          </cell>
          <cell r="AW829">
            <v>225164176.12730163</v>
          </cell>
          <cell r="AX829">
            <v>0</v>
          </cell>
          <cell r="AY829">
            <v>0</v>
          </cell>
          <cell r="AZ829">
            <v>225164176.12730163</v>
          </cell>
          <cell r="BA829">
            <v>225164176.12730163</v>
          </cell>
          <cell r="BB829">
            <v>0</v>
          </cell>
          <cell r="BC829">
            <v>0</v>
          </cell>
          <cell r="BD829">
            <v>225164176.12730163</v>
          </cell>
          <cell r="BE829">
            <v>225164176.12730163</v>
          </cell>
          <cell r="BF829">
            <v>0</v>
          </cell>
          <cell r="BG829">
            <v>0</v>
          </cell>
          <cell r="BH829">
            <v>225164176.12730163</v>
          </cell>
        </row>
        <row r="830">
          <cell r="H830" t="str">
            <v>Otros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0</v>
          </cell>
          <cell r="BG830">
            <v>0</v>
          </cell>
          <cell r="BH830">
            <v>0</v>
          </cell>
        </row>
        <row r="831">
          <cell r="H831" t="str">
            <v>Subtotal</v>
          </cell>
          <cell r="I831">
            <v>358846243.09835261</v>
          </cell>
          <cell r="J831">
            <v>0</v>
          </cell>
          <cell r="K831">
            <v>0</v>
          </cell>
          <cell r="L831">
            <v>358846243.09835261</v>
          </cell>
          <cell r="M831">
            <v>358846243.09835261</v>
          </cell>
          <cell r="N831">
            <v>0</v>
          </cell>
          <cell r="O831">
            <v>0</v>
          </cell>
          <cell r="P831">
            <v>358846243.09835261</v>
          </cell>
          <cell r="Q831">
            <v>358846243.09835261</v>
          </cell>
          <cell r="R831">
            <v>0</v>
          </cell>
          <cell r="S831">
            <v>0</v>
          </cell>
          <cell r="T831">
            <v>358846243.09835261</v>
          </cell>
          <cell r="U831">
            <v>358846243.09835261</v>
          </cell>
          <cell r="V831">
            <v>0</v>
          </cell>
          <cell r="W831">
            <v>0</v>
          </cell>
          <cell r="X831">
            <v>358846243.09835261</v>
          </cell>
          <cell r="Y831">
            <v>358846243.09835261</v>
          </cell>
          <cell r="Z831">
            <v>0</v>
          </cell>
          <cell r="AA831">
            <v>0</v>
          </cell>
          <cell r="AB831">
            <v>358846243.09835261</v>
          </cell>
          <cell r="AC831">
            <v>358846243.09835261</v>
          </cell>
          <cell r="AD831">
            <v>0</v>
          </cell>
          <cell r="AE831">
            <v>0</v>
          </cell>
          <cell r="AF831">
            <v>358846243.09835261</v>
          </cell>
          <cell r="AG831">
            <v>358846243.09835261</v>
          </cell>
          <cell r="AH831">
            <v>0</v>
          </cell>
          <cell r="AI831">
            <v>0</v>
          </cell>
          <cell r="AJ831">
            <v>358846243.09835261</v>
          </cell>
          <cell r="AK831">
            <v>358846243.09835261</v>
          </cell>
          <cell r="AL831">
            <v>0</v>
          </cell>
          <cell r="AM831">
            <v>0</v>
          </cell>
          <cell r="AN831">
            <v>358846243.09835261</v>
          </cell>
          <cell r="AO831">
            <v>358846243.09835261</v>
          </cell>
          <cell r="AP831">
            <v>0</v>
          </cell>
          <cell r="AQ831">
            <v>0</v>
          </cell>
          <cell r="AR831">
            <v>358846243.09835261</v>
          </cell>
          <cell r="AS831">
            <v>358846243.09835261</v>
          </cell>
          <cell r="AT831">
            <v>0</v>
          </cell>
          <cell r="AU831">
            <v>0</v>
          </cell>
          <cell r="AV831">
            <v>358846243.09835261</v>
          </cell>
          <cell r="AW831">
            <v>358846243.09835261</v>
          </cell>
          <cell r="AX831">
            <v>0</v>
          </cell>
          <cell r="AY831">
            <v>0</v>
          </cell>
          <cell r="AZ831">
            <v>358846243.09835261</v>
          </cell>
          <cell r="BA831">
            <v>358846243.09835261</v>
          </cell>
          <cell r="BB831">
            <v>0</v>
          </cell>
          <cell r="BC831">
            <v>0</v>
          </cell>
          <cell r="BD831">
            <v>358846243.09835261</v>
          </cell>
          <cell r="BE831">
            <v>358846243.09835261</v>
          </cell>
          <cell r="BF831">
            <v>0</v>
          </cell>
          <cell r="BG831">
            <v>0</v>
          </cell>
          <cell r="BH831">
            <v>358846243.09835261</v>
          </cell>
        </row>
        <row r="833">
          <cell r="H833" t="str">
            <v>OTROS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0</v>
          </cell>
          <cell r="BD833">
            <v>0</v>
          </cell>
          <cell r="BE833">
            <v>0</v>
          </cell>
          <cell r="BF833">
            <v>0</v>
          </cell>
          <cell r="BG833">
            <v>0</v>
          </cell>
          <cell r="BH833">
            <v>0</v>
          </cell>
        </row>
        <row r="835">
          <cell r="H835" t="str">
            <v>TOTAL</v>
          </cell>
          <cell r="I835">
            <v>544913896.95116651</v>
          </cell>
          <cell r="J835">
            <v>6846357.1690180078</v>
          </cell>
          <cell r="K835">
            <v>9805051.0466599204</v>
          </cell>
          <cell r="L835">
            <v>561565305.16684449</v>
          </cell>
          <cell r="M835">
            <v>544913896.95116651</v>
          </cell>
          <cell r="N835">
            <v>6846357.1690180078</v>
          </cell>
          <cell r="O835">
            <v>9805051.0466599204</v>
          </cell>
          <cell r="P835">
            <v>561565305.16684449</v>
          </cell>
          <cell r="Q835">
            <v>544913896.95116651</v>
          </cell>
          <cell r="R835">
            <v>6846357.1690180078</v>
          </cell>
          <cell r="S835">
            <v>9805051.0466599204</v>
          </cell>
          <cell r="T835">
            <v>561565305.16684449</v>
          </cell>
          <cell r="U835">
            <v>544913896.95116651</v>
          </cell>
          <cell r="V835">
            <v>6846357.1690180078</v>
          </cell>
          <cell r="W835">
            <v>9805051.0466599204</v>
          </cell>
          <cell r="X835">
            <v>561565305.16684449</v>
          </cell>
          <cell r="Y835">
            <v>544913896.95116651</v>
          </cell>
          <cell r="Z835">
            <v>6846357.1690180078</v>
          </cell>
          <cell r="AA835">
            <v>9805051.0466599204</v>
          </cell>
          <cell r="AB835">
            <v>561565305.16684449</v>
          </cell>
          <cell r="AC835">
            <v>544913896.95116651</v>
          </cell>
          <cell r="AD835">
            <v>6846357.1690180078</v>
          </cell>
          <cell r="AE835">
            <v>9805051.0466599204</v>
          </cell>
          <cell r="AF835">
            <v>561565305.16684449</v>
          </cell>
          <cell r="AG835">
            <v>544913896.95116651</v>
          </cell>
          <cell r="AH835">
            <v>6846357.1690180078</v>
          </cell>
          <cell r="AI835">
            <v>9805051.0466599204</v>
          </cell>
          <cell r="AJ835">
            <v>561565305.16684449</v>
          </cell>
          <cell r="AK835">
            <v>544913896.95116651</v>
          </cell>
          <cell r="AL835">
            <v>6846357.1690180078</v>
          </cell>
          <cell r="AM835">
            <v>9805051.0466599204</v>
          </cell>
          <cell r="AN835">
            <v>561565305.16684449</v>
          </cell>
          <cell r="AO835">
            <v>544913896.95116651</v>
          </cell>
          <cell r="AP835">
            <v>6846357.1690180078</v>
          </cell>
          <cell r="AQ835">
            <v>9805051.0466599204</v>
          </cell>
          <cell r="AR835">
            <v>561565305.16684449</v>
          </cell>
          <cell r="AS835">
            <v>544913896.95116651</v>
          </cell>
          <cell r="AT835">
            <v>6846357.1690180078</v>
          </cell>
          <cell r="AU835">
            <v>9805051.0466599204</v>
          </cell>
          <cell r="AV835">
            <v>561565305.16684449</v>
          </cell>
          <cell r="AW835">
            <v>544913896.95116651</v>
          </cell>
          <cell r="AX835">
            <v>6846357.1690180078</v>
          </cell>
          <cell r="AY835">
            <v>9805051.0466599204</v>
          </cell>
          <cell r="AZ835">
            <v>561565305.16684449</v>
          </cell>
          <cell r="BA835">
            <v>544913896.95116651</v>
          </cell>
          <cell r="BB835">
            <v>6846357.1690180078</v>
          </cell>
          <cell r="BC835">
            <v>9805051.0466599204</v>
          </cell>
          <cell r="BD835">
            <v>561565305.16684449</v>
          </cell>
          <cell r="BE835">
            <v>544913896.95116651</v>
          </cell>
          <cell r="BF835">
            <v>6846357.1690180078</v>
          </cell>
          <cell r="BG835">
            <v>9805051.0466599204</v>
          </cell>
          <cell r="BH835">
            <v>561565305.16684449</v>
          </cell>
        </row>
        <row r="839">
          <cell r="I839" t="str">
            <v>ENERO</v>
          </cell>
          <cell r="M839" t="str">
            <v>FEBRERO/97</v>
          </cell>
          <cell r="Q839" t="str">
            <v>MARZO/97</v>
          </cell>
          <cell r="U839" t="str">
            <v>ABRIL/97</v>
          </cell>
          <cell r="Y839" t="str">
            <v>MAYO/97</v>
          </cell>
          <cell r="AC839" t="str">
            <v>JUNIO/97</v>
          </cell>
          <cell r="AG839" t="str">
            <v>JULIO/97</v>
          </cell>
          <cell r="AK839" t="str">
            <v>AGOSTO/97</v>
          </cell>
          <cell r="AO839" t="str">
            <v>SEPTIEMBRE/97</v>
          </cell>
          <cell r="AS839" t="str">
            <v>OCTUBRE/97</v>
          </cell>
          <cell r="AW839" t="str">
            <v>NOVIEMBRE/97</v>
          </cell>
          <cell r="BA839" t="str">
            <v>DICIEMBRE/97</v>
          </cell>
          <cell r="BE839" t="str">
            <v>ENERO/98</v>
          </cell>
        </row>
        <row r="840">
          <cell r="H840" t="str">
            <v>ZONA 3</v>
          </cell>
          <cell r="I840" t="str">
            <v>Valor Facturado</v>
          </cell>
          <cell r="J840" t="str">
            <v>Facturacion U. R.</v>
          </cell>
          <cell r="K840" t="str">
            <v>Facturacion U. N. R.</v>
          </cell>
          <cell r="L840" t="str">
            <v>TOTAL</v>
          </cell>
          <cell r="M840" t="str">
            <v>Valor Facturado</v>
          </cell>
          <cell r="N840" t="str">
            <v>Facturacion U. R.</v>
          </cell>
          <cell r="O840" t="str">
            <v>Facturacion U. N. R.</v>
          </cell>
          <cell r="P840" t="str">
            <v>TOTAL</v>
          </cell>
          <cell r="Q840" t="str">
            <v>Valor Facturado</v>
          </cell>
          <cell r="R840" t="str">
            <v>Facturacion U. R.</v>
          </cell>
          <cell r="S840" t="str">
            <v>Facturacion U. N. R.</v>
          </cell>
          <cell r="T840" t="str">
            <v>TOTAL</v>
          </cell>
          <cell r="U840" t="str">
            <v>Valor Facturado</v>
          </cell>
          <cell r="V840" t="str">
            <v>Facturacion U. R.</v>
          </cell>
          <cell r="W840" t="str">
            <v>Facturacion U. N. R.</v>
          </cell>
          <cell r="X840" t="str">
            <v>TOTAL</v>
          </cell>
          <cell r="Y840" t="str">
            <v>Valor Facturado</v>
          </cell>
          <cell r="Z840" t="str">
            <v>Facturacion U. R.</v>
          </cell>
          <cell r="AA840" t="str">
            <v>Facturacion U. N. R.</v>
          </cell>
          <cell r="AB840" t="str">
            <v>TOTAL</v>
          </cell>
          <cell r="AC840" t="str">
            <v>Valor Facturado</v>
          </cell>
          <cell r="AD840" t="str">
            <v>Facturacion U. R.</v>
          </cell>
          <cell r="AE840" t="str">
            <v>Facturacion U. N. R.</v>
          </cell>
          <cell r="AF840" t="str">
            <v>TOTAL</v>
          </cell>
          <cell r="AG840" t="str">
            <v>Valor Facturado</v>
          </cell>
          <cell r="AH840" t="str">
            <v>Facturacion U. R.</v>
          </cell>
          <cell r="AI840" t="str">
            <v>Facturacion U. N. R.</v>
          </cell>
          <cell r="AJ840" t="str">
            <v>TOTAL</v>
          </cell>
          <cell r="AK840" t="str">
            <v>Valor Facturado</v>
          </cell>
          <cell r="AL840" t="str">
            <v>Facturacion U. R.</v>
          </cell>
          <cell r="AM840" t="str">
            <v>Facturacion U. N. R.</v>
          </cell>
          <cell r="AN840" t="str">
            <v>TOTAL</v>
          </cell>
          <cell r="AO840" t="str">
            <v>Valor Facturado</v>
          </cell>
          <cell r="AP840" t="str">
            <v>Facturacion U. R.</v>
          </cell>
          <cell r="AQ840" t="str">
            <v>Facturacion U. N. R.</v>
          </cell>
          <cell r="AR840" t="str">
            <v>TOTAL</v>
          </cell>
          <cell r="AS840" t="str">
            <v>Valor Facturado</v>
          </cell>
          <cell r="AT840" t="str">
            <v>Facturacion U. R.</v>
          </cell>
          <cell r="AU840" t="str">
            <v>Facturacion U. N. R.</v>
          </cell>
          <cell r="AV840" t="str">
            <v>TOTAL</v>
          </cell>
          <cell r="AW840" t="str">
            <v>Valor Facturado</v>
          </cell>
          <cell r="AX840" t="str">
            <v>Facturacion U. R.</v>
          </cell>
          <cell r="AY840" t="str">
            <v>Facturacion U. N. R.</v>
          </cell>
          <cell r="AZ840" t="str">
            <v>TOTAL</v>
          </cell>
          <cell r="BA840" t="str">
            <v>Valor Facturado</v>
          </cell>
          <cell r="BB840" t="str">
            <v>Facturacion U. R.</v>
          </cell>
          <cell r="BC840" t="str">
            <v>Facturacion U. N. R.</v>
          </cell>
          <cell r="BD840" t="str">
            <v>TOTAL</v>
          </cell>
          <cell r="BE840" t="str">
            <v>Valor Facturado</v>
          </cell>
          <cell r="BF840" t="str">
            <v>Facturacion U. R.</v>
          </cell>
          <cell r="BG840" t="str">
            <v>Facturacion U. N. R.</v>
          </cell>
          <cell r="BH840" t="str">
            <v>TOTAL</v>
          </cell>
        </row>
        <row r="841">
          <cell r="H841" t="str">
            <v>Residencial</v>
          </cell>
        </row>
        <row r="842">
          <cell r="H842">
            <v>1</v>
          </cell>
          <cell r="I842">
            <v>3121255.9879905246</v>
          </cell>
          <cell r="J842">
            <v>152941.54341153571</v>
          </cell>
          <cell r="K842">
            <v>541769.81276528316</v>
          </cell>
          <cell r="L842">
            <v>3815967.3441673438</v>
          </cell>
          <cell r="M842">
            <v>3121255.9879905246</v>
          </cell>
          <cell r="N842">
            <v>152941.54341153571</v>
          </cell>
          <cell r="O842">
            <v>541769.81276528316</v>
          </cell>
          <cell r="P842">
            <v>3815967.3441673438</v>
          </cell>
          <cell r="Q842">
            <v>3121255.9879905246</v>
          </cell>
          <cell r="R842">
            <v>152941.54341153571</v>
          </cell>
          <cell r="S842">
            <v>541769.81276528316</v>
          </cell>
          <cell r="T842">
            <v>3815967.3441673438</v>
          </cell>
          <cell r="U842">
            <v>3121255.9879905246</v>
          </cell>
          <cell r="V842">
            <v>152941.54341153571</v>
          </cell>
          <cell r="W842">
            <v>541769.81276528316</v>
          </cell>
          <cell r="X842">
            <v>3815967.3441673438</v>
          </cell>
          <cell r="Y842">
            <v>3121255.9879905246</v>
          </cell>
          <cell r="Z842">
            <v>152941.54341153571</v>
          </cell>
          <cell r="AA842">
            <v>541769.81276528316</v>
          </cell>
          <cell r="AB842">
            <v>3815967.3441673438</v>
          </cell>
          <cell r="AC842">
            <v>3121255.9879905246</v>
          </cell>
          <cell r="AD842">
            <v>152941.54341153571</v>
          </cell>
          <cell r="AE842">
            <v>541769.81276528316</v>
          </cell>
          <cell r="AF842">
            <v>3815967.3441673438</v>
          </cell>
          <cell r="AG842">
            <v>3121255.9879905246</v>
          </cell>
          <cell r="AH842">
            <v>152941.54341153571</v>
          </cell>
          <cell r="AI842">
            <v>541769.81276528316</v>
          </cell>
          <cell r="AJ842">
            <v>3815967.3441673438</v>
          </cell>
          <cell r="AK842">
            <v>3121255.9879905246</v>
          </cell>
          <cell r="AL842">
            <v>152941.54341153571</v>
          </cell>
          <cell r="AM842">
            <v>541769.81276528316</v>
          </cell>
          <cell r="AN842">
            <v>3815967.3441673438</v>
          </cell>
          <cell r="AO842">
            <v>3121255.9879905246</v>
          </cell>
          <cell r="AP842">
            <v>152941.54341153571</v>
          </cell>
          <cell r="AQ842">
            <v>541769.81276528316</v>
          </cell>
          <cell r="AR842">
            <v>3815967.3441673438</v>
          </cell>
          <cell r="AS842">
            <v>3121255.9879905246</v>
          </cell>
          <cell r="AT842">
            <v>152941.54341153571</v>
          </cell>
          <cell r="AU842">
            <v>541769.81276528316</v>
          </cell>
          <cell r="AV842">
            <v>3815967.3441673438</v>
          </cell>
          <cell r="AW842">
            <v>3121255.9879905246</v>
          </cell>
          <cell r="AX842">
            <v>152941.54341153571</v>
          </cell>
          <cell r="AY842">
            <v>541769.81276528316</v>
          </cell>
          <cell r="AZ842">
            <v>3815967.3441673438</v>
          </cell>
          <cell r="BA842">
            <v>3121255.9879905246</v>
          </cell>
          <cell r="BB842">
            <v>152941.54341153571</v>
          </cell>
          <cell r="BC842">
            <v>541769.81276528316</v>
          </cell>
          <cell r="BD842">
            <v>3815967.3441673438</v>
          </cell>
          <cell r="BE842">
            <v>3121255.9879905246</v>
          </cell>
          <cell r="BF842">
            <v>152941.54341153571</v>
          </cell>
          <cell r="BG842">
            <v>541769.81276528316</v>
          </cell>
          <cell r="BH842">
            <v>3815967.3441673438</v>
          </cell>
        </row>
        <row r="843">
          <cell r="H843">
            <v>2</v>
          </cell>
          <cell r="I843">
            <v>3180771.4623378008</v>
          </cell>
          <cell r="J843">
            <v>152677.03019221444</v>
          </cell>
          <cell r="K843">
            <v>381715.77083055698</v>
          </cell>
          <cell r="L843">
            <v>3715164.263360572</v>
          </cell>
          <cell r="M843">
            <v>3180771.4623378008</v>
          </cell>
          <cell r="N843">
            <v>152677.03019221444</v>
          </cell>
          <cell r="O843">
            <v>381715.77083055698</v>
          </cell>
          <cell r="P843">
            <v>3715164.263360572</v>
          </cell>
          <cell r="Q843">
            <v>3180771.4623378008</v>
          </cell>
          <cell r="R843">
            <v>152677.03019221444</v>
          </cell>
          <cell r="S843">
            <v>381715.77083055698</v>
          </cell>
          <cell r="T843">
            <v>3715164.263360572</v>
          </cell>
          <cell r="U843">
            <v>3180771.4623378008</v>
          </cell>
          <cell r="V843">
            <v>152677.03019221444</v>
          </cell>
          <cell r="W843">
            <v>381715.77083055698</v>
          </cell>
          <cell r="X843">
            <v>3715164.263360572</v>
          </cell>
          <cell r="Y843">
            <v>3180771.4623378008</v>
          </cell>
          <cell r="Z843">
            <v>152677.03019221444</v>
          </cell>
          <cell r="AA843">
            <v>381715.77083055698</v>
          </cell>
          <cell r="AB843">
            <v>3715164.263360572</v>
          </cell>
          <cell r="AC843">
            <v>3180771.4623378008</v>
          </cell>
          <cell r="AD843">
            <v>152677.03019221444</v>
          </cell>
          <cell r="AE843">
            <v>381715.77083055698</v>
          </cell>
          <cell r="AF843">
            <v>3715164.263360572</v>
          </cell>
          <cell r="AG843">
            <v>3180771.4623378008</v>
          </cell>
          <cell r="AH843">
            <v>152677.03019221444</v>
          </cell>
          <cell r="AI843">
            <v>381715.77083055698</v>
          </cell>
          <cell r="AJ843">
            <v>3715164.263360572</v>
          </cell>
          <cell r="AK843">
            <v>3180771.4623378008</v>
          </cell>
          <cell r="AL843">
            <v>152677.03019221444</v>
          </cell>
          <cell r="AM843">
            <v>381715.77083055698</v>
          </cell>
          <cell r="AN843">
            <v>3715164.263360572</v>
          </cell>
          <cell r="AO843">
            <v>3180771.4623378008</v>
          </cell>
          <cell r="AP843">
            <v>152677.03019221444</v>
          </cell>
          <cell r="AQ843">
            <v>381715.77083055698</v>
          </cell>
          <cell r="AR843">
            <v>3715164.263360572</v>
          </cell>
          <cell r="AS843">
            <v>3180771.4623378008</v>
          </cell>
          <cell r="AT843">
            <v>152677.03019221444</v>
          </cell>
          <cell r="AU843">
            <v>381715.77083055698</v>
          </cell>
          <cell r="AV843">
            <v>3715164.263360572</v>
          </cell>
          <cell r="AW843">
            <v>3180771.4623378008</v>
          </cell>
          <cell r="AX843">
            <v>152677.03019221444</v>
          </cell>
          <cell r="AY843">
            <v>381715.77083055698</v>
          </cell>
          <cell r="AZ843">
            <v>3715164.263360572</v>
          </cell>
          <cell r="BA843">
            <v>3180771.4623378008</v>
          </cell>
          <cell r="BB843">
            <v>152677.03019221444</v>
          </cell>
          <cell r="BC843">
            <v>381715.77083055698</v>
          </cell>
          <cell r="BD843">
            <v>3715164.263360572</v>
          </cell>
          <cell r="BE843">
            <v>3180771.4623378008</v>
          </cell>
          <cell r="BF843">
            <v>152677.03019221444</v>
          </cell>
          <cell r="BG843">
            <v>381715.77083055698</v>
          </cell>
          <cell r="BH843">
            <v>3715164.263360572</v>
          </cell>
        </row>
        <row r="844">
          <cell r="H844">
            <v>3</v>
          </cell>
          <cell r="I844">
            <v>63582365.094340891</v>
          </cell>
          <cell r="J844">
            <v>3166401.7816981762</v>
          </cell>
          <cell r="K844">
            <v>5048611.7577268509</v>
          </cell>
          <cell r="L844">
            <v>71797378.633765906</v>
          </cell>
          <cell r="M844">
            <v>63582365.094340891</v>
          </cell>
          <cell r="N844">
            <v>3166401.7816981762</v>
          </cell>
          <cell r="O844">
            <v>5048611.7577268509</v>
          </cell>
          <cell r="P844">
            <v>71797378.633765906</v>
          </cell>
          <cell r="Q844">
            <v>63582365.094340891</v>
          </cell>
          <cell r="R844">
            <v>3166401.7816981762</v>
          </cell>
          <cell r="S844">
            <v>5048611.7577268509</v>
          </cell>
          <cell r="T844">
            <v>71797378.633765906</v>
          </cell>
          <cell r="U844">
            <v>63582365.094340891</v>
          </cell>
          <cell r="V844">
            <v>3166401.7816981762</v>
          </cell>
          <cell r="W844">
            <v>5048611.7577268509</v>
          </cell>
          <cell r="X844">
            <v>71797378.633765906</v>
          </cell>
          <cell r="Y844">
            <v>63582365.094340891</v>
          </cell>
          <cell r="Z844">
            <v>3166401.7816981762</v>
          </cell>
          <cell r="AA844">
            <v>5048611.7577268509</v>
          </cell>
          <cell r="AB844">
            <v>71797378.633765906</v>
          </cell>
          <cell r="AC844">
            <v>63582365.094340891</v>
          </cell>
          <cell r="AD844">
            <v>3166401.7816981762</v>
          </cell>
          <cell r="AE844">
            <v>5048611.7577268509</v>
          </cell>
          <cell r="AF844">
            <v>71797378.633765906</v>
          </cell>
          <cell r="AG844">
            <v>63582365.094340891</v>
          </cell>
          <cell r="AH844">
            <v>3166401.7816981762</v>
          </cell>
          <cell r="AI844">
            <v>5048611.7577268509</v>
          </cell>
          <cell r="AJ844">
            <v>71797378.633765906</v>
          </cell>
          <cell r="AK844">
            <v>63582365.094340891</v>
          </cell>
          <cell r="AL844">
            <v>3166401.7816981762</v>
          </cell>
          <cell r="AM844">
            <v>5048611.7577268509</v>
          </cell>
          <cell r="AN844">
            <v>71797378.633765906</v>
          </cell>
          <cell r="AO844">
            <v>63582365.094340891</v>
          </cell>
          <cell r="AP844">
            <v>3166401.7816981762</v>
          </cell>
          <cell r="AQ844">
            <v>5048611.7577268509</v>
          </cell>
          <cell r="AR844">
            <v>71797378.633765906</v>
          </cell>
          <cell r="AS844">
            <v>63582365.094340891</v>
          </cell>
          <cell r="AT844">
            <v>3166401.7816981762</v>
          </cell>
          <cell r="AU844">
            <v>5048611.7577268509</v>
          </cell>
          <cell r="AV844">
            <v>71797378.633765906</v>
          </cell>
          <cell r="AW844">
            <v>63582365.094340891</v>
          </cell>
          <cell r="AX844">
            <v>3166401.7816981762</v>
          </cell>
          <cell r="AY844">
            <v>5048611.7577268509</v>
          </cell>
          <cell r="AZ844">
            <v>71797378.633765906</v>
          </cell>
          <cell r="BA844">
            <v>63582365.094340891</v>
          </cell>
          <cell r="BB844">
            <v>3166401.7816981762</v>
          </cell>
          <cell r="BC844">
            <v>5048611.7577268509</v>
          </cell>
          <cell r="BD844">
            <v>71797378.633765906</v>
          </cell>
          <cell r="BE844">
            <v>63582365.094340891</v>
          </cell>
          <cell r="BF844">
            <v>3166401.7816981762</v>
          </cell>
          <cell r="BG844">
            <v>5048611.7577268509</v>
          </cell>
          <cell r="BH844">
            <v>71797378.633765906</v>
          </cell>
        </row>
        <row r="845">
          <cell r="H845">
            <v>4</v>
          </cell>
          <cell r="I845">
            <v>127181262.26488934</v>
          </cell>
          <cell r="J845">
            <v>6333626.8607914895</v>
          </cell>
          <cell r="K845">
            <v>6772297.5820162427</v>
          </cell>
          <cell r="L845">
            <v>140287186.70769706</v>
          </cell>
          <cell r="M845">
            <v>127181262.26488934</v>
          </cell>
          <cell r="N845">
            <v>6333626.8607914895</v>
          </cell>
          <cell r="O845">
            <v>6772297.5820162427</v>
          </cell>
          <cell r="P845">
            <v>140287186.70769706</v>
          </cell>
          <cell r="Q845">
            <v>127181262.26488934</v>
          </cell>
          <cell r="R845">
            <v>6333626.8607914895</v>
          </cell>
          <cell r="S845">
            <v>6772297.5820162427</v>
          </cell>
          <cell r="T845">
            <v>140287186.70769706</v>
          </cell>
          <cell r="U845">
            <v>127181262.26488934</v>
          </cell>
          <cell r="V845">
            <v>6333626.8607914895</v>
          </cell>
          <cell r="W845">
            <v>6772297.5820162427</v>
          </cell>
          <cell r="X845">
            <v>140287186.70769706</v>
          </cell>
          <cell r="Y845">
            <v>127181262.26488934</v>
          </cell>
          <cell r="Z845">
            <v>6333626.8607914895</v>
          </cell>
          <cell r="AA845">
            <v>6772297.5820162427</v>
          </cell>
          <cell r="AB845">
            <v>140287186.70769706</v>
          </cell>
          <cell r="AC845">
            <v>127181262.26488934</v>
          </cell>
          <cell r="AD845">
            <v>6333626.8607914895</v>
          </cell>
          <cell r="AE845">
            <v>6772297.5820162427</v>
          </cell>
          <cell r="AF845">
            <v>140287186.70769706</v>
          </cell>
          <cell r="AG845">
            <v>127181262.26488934</v>
          </cell>
          <cell r="AH845">
            <v>6333626.8607914895</v>
          </cell>
          <cell r="AI845">
            <v>6772297.5820162427</v>
          </cell>
          <cell r="AJ845">
            <v>140287186.70769706</v>
          </cell>
          <cell r="AK845">
            <v>127181262.26488934</v>
          </cell>
          <cell r="AL845">
            <v>6333626.8607914895</v>
          </cell>
          <cell r="AM845">
            <v>6772297.5820162427</v>
          </cell>
          <cell r="AN845">
            <v>140287186.70769706</v>
          </cell>
          <cell r="AO845">
            <v>127181262.26488934</v>
          </cell>
          <cell r="AP845">
            <v>6333626.8607914895</v>
          </cell>
          <cell r="AQ845">
            <v>6772297.5820162427</v>
          </cell>
          <cell r="AR845">
            <v>140287186.70769706</v>
          </cell>
          <cell r="AS845">
            <v>127181262.26488934</v>
          </cell>
          <cell r="AT845">
            <v>6333626.8607914895</v>
          </cell>
          <cell r="AU845">
            <v>6772297.5820162427</v>
          </cell>
          <cell r="AV845">
            <v>140287186.70769706</v>
          </cell>
          <cell r="AW845">
            <v>127181262.26488934</v>
          </cell>
          <cell r="AX845">
            <v>6333626.8607914895</v>
          </cell>
          <cell r="AY845">
            <v>6772297.5820162427</v>
          </cell>
          <cell r="AZ845">
            <v>140287186.70769706</v>
          </cell>
          <cell r="BA845">
            <v>127181262.26488934</v>
          </cell>
          <cell r="BB845">
            <v>6333626.8607914895</v>
          </cell>
          <cell r="BC845">
            <v>6772297.5820162427</v>
          </cell>
          <cell r="BD845">
            <v>140287186.70769706</v>
          </cell>
          <cell r="BE845">
            <v>127181262.26488934</v>
          </cell>
          <cell r="BF845">
            <v>6333626.8607914895</v>
          </cell>
          <cell r="BG845">
            <v>6772297.5820162427</v>
          </cell>
          <cell r="BH845">
            <v>140287186.70769706</v>
          </cell>
        </row>
        <row r="846">
          <cell r="H846">
            <v>5</v>
          </cell>
          <cell r="I846">
            <v>44524187.642246194</v>
          </cell>
          <cell r="J846">
            <v>2181685.1944700638</v>
          </cell>
          <cell r="K846">
            <v>1970186.5411138895</v>
          </cell>
          <cell r="L846">
            <v>48676059.377830148</v>
          </cell>
          <cell r="M846">
            <v>44524187.642246194</v>
          </cell>
          <cell r="N846">
            <v>2181685.1944700638</v>
          </cell>
          <cell r="O846">
            <v>1970186.5411138895</v>
          </cell>
          <cell r="P846">
            <v>48676059.377830148</v>
          </cell>
          <cell r="Q846">
            <v>44524187.642246194</v>
          </cell>
          <cell r="R846">
            <v>2181685.1944700638</v>
          </cell>
          <cell r="S846">
            <v>1970186.5411138895</v>
          </cell>
          <cell r="T846">
            <v>48676059.377830148</v>
          </cell>
          <cell r="U846">
            <v>44524187.642246194</v>
          </cell>
          <cell r="V846">
            <v>2181685.1944700638</v>
          </cell>
          <cell r="W846">
            <v>1970186.5411138895</v>
          </cell>
          <cell r="X846">
            <v>48676059.377830148</v>
          </cell>
          <cell r="Y846">
            <v>44524187.642246194</v>
          </cell>
          <cell r="Z846">
            <v>2181685.1944700638</v>
          </cell>
          <cell r="AA846">
            <v>1970186.5411138895</v>
          </cell>
          <cell r="AB846">
            <v>48676059.377830148</v>
          </cell>
          <cell r="AC846">
            <v>44524187.642246194</v>
          </cell>
          <cell r="AD846">
            <v>2181685.1944700638</v>
          </cell>
          <cell r="AE846">
            <v>1970186.5411138895</v>
          </cell>
          <cell r="AF846">
            <v>48676059.377830148</v>
          </cell>
          <cell r="AG846">
            <v>44524187.642246194</v>
          </cell>
          <cell r="AH846">
            <v>2181685.1944700638</v>
          </cell>
          <cell r="AI846">
            <v>1970186.5411138895</v>
          </cell>
          <cell r="AJ846">
            <v>48676059.377830148</v>
          </cell>
          <cell r="AK846">
            <v>44524187.642246194</v>
          </cell>
          <cell r="AL846">
            <v>2181685.1944700638</v>
          </cell>
          <cell r="AM846">
            <v>1970186.5411138895</v>
          </cell>
          <cell r="AN846">
            <v>48676059.377830148</v>
          </cell>
          <cell r="AO846">
            <v>44524187.642246194</v>
          </cell>
          <cell r="AP846">
            <v>2181685.1944700638</v>
          </cell>
          <cell r="AQ846">
            <v>1970186.5411138895</v>
          </cell>
          <cell r="AR846">
            <v>48676059.377830148</v>
          </cell>
          <cell r="AS846">
            <v>44524187.642246194</v>
          </cell>
          <cell r="AT846">
            <v>2181685.1944700638</v>
          </cell>
          <cell r="AU846">
            <v>1970186.5411138895</v>
          </cell>
          <cell r="AV846">
            <v>48676059.377830148</v>
          </cell>
          <cell r="AW846">
            <v>44524187.642246194</v>
          </cell>
          <cell r="AX846">
            <v>2181685.1944700638</v>
          </cell>
          <cell r="AY846">
            <v>1970186.5411138895</v>
          </cell>
          <cell r="AZ846">
            <v>48676059.377830148</v>
          </cell>
          <cell r="BA846">
            <v>44524187.642246194</v>
          </cell>
          <cell r="BB846">
            <v>2181685.1944700638</v>
          </cell>
          <cell r="BC846">
            <v>1970186.5411138895</v>
          </cell>
          <cell r="BD846">
            <v>48676059.377830148</v>
          </cell>
          <cell r="BE846">
            <v>44524187.642246194</v>
          </cell>
          <cell r="BF846">
            <v>2181685.1944700638</v>
          </cell>
          <cell r="BG846">
            <v>1970186.5411138895</v>
          </cell>
          <cell r="BH846">
            <v>48676059.377830148</v>
          </cell>
        </row>
        <row r="847">
          <cell r="H847">
            <v>6</v>
          </cell>
          <cell r="I847">
            <v>86723965.369707063</v>
          </cell>
          <cell r="J847">
            <v>4249474.3031156464</v>
          </cell>
          <cell r="K847">
            <v>2955279.8116708333</v>
          </cell>
          <cell r="L847">
            <v>93928719.484493554</v>
          </cell>
          <cell r="M847">
            <v>86723965.369707063</v>
          </cell>
          <cell r="N847">
            <v>4249474.3031156464</v>
          </cell>
          <cell r="O847">
            <v>2955279.8116708333</v>
          </cell>
          <cell r="P847">
            <v>93928719.484493554</v>
          </cell>
          <cell r="Q847">
            <v>86723965.369707063</v>
          </cell>
          <cell r="R847">
            <v>4249474.3031156464</v>
          </cell>
          <cell r="S847">
            <v>2955279.8116708333</v>
          </cell>
          <cell r="T847">
            <v>93928719.484493554</v>
          </cell>
          <cell r="U847">
            <v>86723965.369707063</v>
          </cell>
          <cell r="V847">
            <v>4249474.3031156464</v>
          </cell>
          <cell r="W847">
            <v>2955279.8116708333</v>
          </cell>
          <cell r="X847">
            <v>93928719.484493554</v>
          </cell>
          <cell r="Y847">
            <v>86723965.369707063</v>
          </cell>
          <cell r="Z847">
            <v>4249474.3031156464</v>
          </cell>
          <cell r="AA847">
            <v>2955279.8116708333</v>
          </cell>
          <cell r="AB847">
            <v>93928719.484493554</v>
          </cell>
          <cell r="AC847">
            <v>86723965.369707063</v>
          </cell>
          <cell r="AD847">
            <v>4249474.3031156464</v>
          </cell>
          <cell r="AE847">
            <v>2955279.8116708333</v>
          </cell>
          <cell r="AF847">
            <v>93928719.484493554</v>
          </cell>
          <cell r="AG847">
            <v>86723965.369707063</v>
          </cell>
          <cell r="AH847">
            <v>4249474.3031156464</v>
          </cell>
          <cell r="AI847">
            <v>2955279.8116708333</v>
          </cell>
          <cell r="AJ847">
            <v>93928719.484493554</v>
          </cell>
          <cell r="AK847">
            <v>86723965.369707063</v>
          </cell>
          <cell r="AL847">
            <v>4249474.3031156464</v>
          </cell>
          <cell r="AM847">
            <v>2955279.8116708333</v>
          </cell>
          <cell r="AN847">
            <v>93928719.484493554</v>
          </cell>
          <cell r="AO847">
            <v>86723965.369707063</v>
          </cell>
          <cell r="AP847">
            <v>4249474.3031156464</v>
          </cell>
          <cell r="AQ847">
            <v>2955279.8116708333</v>
          </cell>
          <cell r="AR847">
            <v>93928719.484493554</v>
          </cell>
          <cell r="AS847">
            <v>86723965.369707063</v>
          </cell>
          <cell r="AT847">
            <v>4249474.3031156464</v>
          </cell>
          <cell r="AU847">
            <v>2955279.8116708333</v>
          </cell>
          <cell r="AV847">
            <v>93928719.484493554</v>
          </cell>
          <cell r="AW847">
            <v>86723965.369707063</v>
          </cell>
          <cell r="AX847">
            <v>4249474.3031156464</v>
          </cell>
          <cell r="AY847">
            <v>2955279.8116708333</v>
          </cell>
          <cell r="AZ847">
            <v>93928719.484493554</v>
          </cell>
          <cell r="BA847">
            <v>86723965.369707063</v>
          </cell>
          <cell r="BB847">
            <v>4249474.3031156464</v>
          </cell>
          <cell r="BC847">
            <v>2955279.8116708333</v>
          </cell>
          <cell r="BD847">
            <v>93928719.484493554</v>
          </cell>
          <cell r="BE847">
            <v>86723965.369707063</v>
          </cell>
          <cell r="BF847">
            <v>4249474.3031156464</v>
          </cell>
          <cell r="BG847">
            <v>2955279.8116708333</v>
          </cell>
          <cell r="BH847">
            <v>93928719.484493554</v>
          </cell>
        </row>
        <row r="848">
          <cell r="H848" t="str">
            <v>Otros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0</v>
          </cell>
          <cell r="BD848">
            <v>0</v>
          </cell>
          <cell r="BE848">
            <v>0</v>
          </cell>
          <cell r="BF848">
            <v>0</v>
          </cell>
          <cell r="BG848">
            <v>0</v>
          </cell>
          <cell r="BH848">
            <v>0</v>
          </cell>
        </row>
        <row r="849">
          <cell r="H849" t="str">
            <v>Subtotal</v>
          </cell>
          <cell r="I849">
            <v>328313807.82151175</v>
          </cell>
          <cell r="J849">
            <v>16236806.713679124</v>
          </cell>
          <cell r="K849">
            <v>17669861.276123658</v>
          </cell>
          <cell r="L849">
            <v>362220475.81131458</v>
          </cell>
          <cell r="M849">
            <v>328313807.82151175</v>
          </cell>
          <cell r="N849">
            <v>16236806.713679124</v>
          </cell>
          <cell r="O849">
            <v>17669861.276123658</v>
          </cell>
          <cell r="P849">
            <v>362220475.81131458</v>
          </cell>
          <cell r="Q849">
            <v>328313807.82151175</v>
          </cell>
          <cell r="R849">
            <v>16236806.713679124</v>
          </cell>
          <cell r="S849">
            <v>17669861.276123658</v>
          </cell>
          <cell r="T849">
            <v>362220475.81131458</v>
          </cell>
          <cell r="U849">
            <v>328313807.82151175</v>
          </cell>
          <cell r="V849">
            <v>16236806.713679124</v>
          </cell>
          <cell r="W849">
            <v>17669861.276123658</v>
          </cell>
          <cell r="X849">
            <v>362220475.81131458</v>
          </cell>
          <cell r="Y849">
            <v>328313807.82151175</v>
          </cell>
          <cell r="Z849">
            <v>16236806.713679124</v>
          </cell>
          <cell r="AA849">
            <v>17669861.276123658</v>
          </cell>
          <cell r="AB849">
            <v>362220475.81131458</v>
          </cell>
          <cell r="AC849">
            <v>328313807.82151175</v>
          </cell>
          <cell r="AD849">
            <v>16236806.713679124</v>
          </cell>
          <cell r="AE849">
            <v>17669861.276123658</v>
          </cell>
          <cell r="AF849">
            <v>362220475.81131458</v>
          </cell>
          <cell r="AG849">
            <v>328313807.82151175</v>
          </cell>
          <cell r="AH849">
            <v>16236806.713679124</v>
          </cell>
          <cell r="AI849">
            <v>17669861.276123658</v>
          </cell>
          <cell r="AJ849">
            <v>362220475.81131458</v>
          </cell>
          <cell r="AK849">
            <v>328313807.82151175</v>
          </cell>
          <cell r="AL849">
            <v>16236806.713679124</v>
          </cell>
          <cell r="AM849">
            <v>17669861.276123658</v>
          </cell>
          <cell r="AN849">
            <v>362220475.81131458</v>
          </cell>
          <cell r="AO849">
            <v>328313807.82151175</v>
          </cell>
          <cell r="AP849">
            <v>16236806.713679124</v>
          </cell>
          <cell r="AQ849">
            <v>17669861.276123658</v>
          </cell>
          <cell r="AR849">
            <v>362220475.81131458</v>
          </cell>
          <cell r="AS849">
            <v>328313807.82151175</v>
          </cell>
          <cell r="AT849">
            <v>16236806.713679124</v>
          </cell>
          <cell r="AU849">
            <v>17669861.276123658</v>
          </cell>
          <cell r="AV849">
            <v>362220475.81131458</v>
          </cell>
          <cell r="AW849">
            <v>328313807.82151175</v>
          </cell>
          <cell r="AX849">
            <v>16236806.713679124</v>
          </cell>
          <cell r="AY849">
            <v>17669861.276123658</v>
          </cell>
          <cell r="AZ849">
            <v>362220475.81131458</v>
          </cell>
          <cell r="BA849">
            <v>328313807.82151175</v>
          </cell>
          <cell r="BB849">
            <v>16236806.713679124</v>
          </cell>
          <cell r="BC849">
            <v>17669861.276123658</v>
          </cell>
          <cell r="BD849">
            <v>362220475.81131458</v>
          </cell>
          <cell r="BE849">
            <v>328313807.82151175</v>
          </cell>
          <cell r="BF849">
            <v>16236806.713679124</v>
          </cell>
          <cell r="BG849">
            <v>17669861.276123658</v>
          </cell>
          <cell r="BH849">
            <v>362220475.81131458</v>
          </cell>
        </row>
        <row r="851">
          <cell r="H851" t="str">
            <v>Pequeños</v>
          </cell>
        </row>
        <row r="852">
          <cell r="H852" t="str">
            <v>Productores</v>
          </cell>
        </row>
        <row r="853">
          <cell r="H853">
            <v>1</v>
          </cell>
          <cell r="I853">
            <v>15479137.50757952</v>
          </cell>
          <cell r="J853">
            <v>36206.569460690087</v>
          </cell>
          <cell r="K853">
            <v>773956.87537897599</v>
          </cell>
          <cell r="L853">
            <v>16289300.952419188</v>
          </cell>
          <cell r="M853">
            <v>15479137.50757952</v>
          </cell>
          <cell r="N853">
            <v>36206.569460690087</v>
          </cell>
          <cell r="O853">
            <v>773956.87537897599</v>
          </cell>
          <cell r="P853">
            <v>16289300.952419188</v>
          </cell>
          <cell r="Q853">
            <v>15479137.50757952</v>
          </cell>
          <cell r="R853">
            <v>36206.569460690087</v>
          </cell>
          <cell r="S853">
            <v>773956.87537897599</v>
          </cell>
          <cell r="T853">
            <v>16289300.952419188</v>
          </cell>
          <cell r="U853">
            <v>15479137.50757952</v>
          </cell>
          <cell r="V853">
            <v>36206.569460690087</v>
          </cell>
          <cell r="W853">
            <v>773956.87537897599</v>
          </cell>
          <cell r="X853">
            <v>16289300.952419188</v>
          </cell>
          <cell r="Y853">
            <v>15479137.50757952</v>
          </cell>
          <cell r="Z853">
            <v>36206.569460690087</v>
          </cell>
          <cell r="AA853">
            <v>773956.87537897599</v>
          </cell>
          <cell r="AB853">
            <v>16289300.952419188</v>
          </cell>
          <cell r="AC853">
            <v>15479137.50757952</v>
          </cell>
          <cell r="AD853">
            <v>36206.569460690087</v>
          </cell>
          <cell r="AE853">
            <v>773956.87537897599</v>
          </cell>
          <cell r="AF853">
            <v>16289300.952419188</v>
          </cell>
          <cell r="AG853">
            <v>15479137.50757952</v>
          </cell>
          <cell r="AH853">
            <v>36206.569460690087</v>
          </cell>
          <cell r="AI853">
            <v>773956.87537897599</v>
          </cell>
          <cell r="AJ853">
            <v>16289300.952419188</v>
          </cell>
          <cell r="AK853">
            <v>15479137.50757952</v>
          </cell>
          <cell r="AL853">
            <v>36206.569460690087</v>
          </cell>
          <cell r="AM853">
            <v>773956.87537897599</v>
          </cell>
          <cell r="AN853">
            <v>16289300.952419188</v>
          </cell>
          <cell r="AO853">
            <v>15479137.50757952</v>
          </cell>
          <cell r="AP853">
            <v>36206.569460690087</v>
          </cell>
          <cell r="AQ853">
            <v>773956.87537897599</v>
          </cell>
          <cell r="AR853">
            <v>16289300.952419188</v>
          </cell>
          <cell r="AS853">
            <v>15479137.50757952</v>
          </cell>
          <cell r="AT853">
            <v>36206.569460690087</v>
          </cell>
          <cell r="AU853">
            <v>773956.87537897599</v>
          </cell>
          <cell r="AV853">
            <v>16289300.952419188</v>
          </cell>
          <cell r="AW853">
            <v>15479137.50757952</v>
          </cell>
          <cell r="AX853">
            <v>36206.569460690087</v>
          </cell>
          <cell r="AY853">
            <v>773956.87537897599</v>
          </cell>
          <cell r="AZ853">
            <v>16289300.952419188</v>
          </cell>
          <cell r="BA853">
            <v>15479137.50757952</v>
          </cell>
          <cell r="BB853">
            <v>36206.569460690087</v>
          </cell>
          <cell r="BC853">
            <v>773956.87537897599</v>
          </cell>
          <cell r="BD853">
            <v>16289300.952419188</v>
          </cell>
          <cell r="BE853">
            <v>15479137.50757952</v>
          </cell>
          <cell r="BF853">
            <v>36206.569460690087</v>
          </cell>
          <cell r="BG853">
            <v>773956.87537897599</v>
          </cell>
          <cell r="BH853">
            <v>16289300.952419188</v>
          </cell>
        </row>
        <row r="854">
          <cell r="H854">
            <v>2</v>
          </cell>
          <cell r="I854">
            <v>18176941.468121763</v>
          </cell>
          <cell r="J854">
            <v>60434.657784418217</v>
          </cell>
          <cell r="K854">
            <v>908847.07340608817</v>
          </cell>
          <cell r="L854">
            <v>19146223.19931227</v>
          </cell>
          <cell r="M854">
            <v>18176941.468121763</v>
          </cell>
          <cell r="N854">
            <v>60434.657784418217</v>
          </cell>
          <cell r="O854">
            <v>908847.07340608817</v>
          </cell>
          <cell r="P854">
            <v>19146223.19931227</v>
          </cell>
          <cell r="Q854">
            <v>18176941.468121763</v>
          </cell>
          <cell r="R854">
            <v>60434.657784418217</v>
          </cell>
          <cell r="S854">
            <v>908847.07340608817</v>
          </cell>
          <cell r="T854">
            <v>19146223.19931227</v>
          </cell>
          <cell r="U854">
            <v>18176941.468121763</v>
          </cell>
          <cell r="V854">
            <v>60434.657784418217</v>
          </cell>
          <cell r="W854">
            <v>908847.07340608817</v>
          </cell>
          <cell r="X854">
            <v>19146223.19931227</v>
          </cell>
          <cell r="Y854">
            <v>18176941.468121763</v>
          </cell>
          <cell r="Z854">
            <v>60434.657784418217</v>
          </cell>
          <cell r="AA854">
            <v>908847.07340608817</v>
          </cell>
          <cell r="AB854">
            <v>19146223.19931227</v>
          </cell>
          <cell r="AC854">
            <v>18176941.468121763</v>
          </cell>
          <cell r="AD854">
            <v>60434.657784418217</v>
          </cell>
          <cell r="AE854">
            <v>908847.07340608817</v>
          </cell>
          <cell r="AF854">
            <v>19146223.19931227</v>
          </cell>
          <cell r="AG854">
            <v>18176941.468121763</v>
          </cell>
          <cell r="AH854">
            <v>60434.657784418217</v>
          </cell>
          <cell r="AI854">
            <v>908847.07340608817</v>
          </cell>
          <cell r="AJ854">
            <v>19146223.19931227</v>
          </cell>
          <cell r="AK854">
            <v>18176941.468121763</v>
          </cell>
          <cell r="AL854">
            <v>60434.657784418217</v>
          </cell>
          <cell r="AM854">
            <v>908847.07340608817</v>
          </cell>
          <cell r="AN854">
            <v>19146223.19931227</v>
          </cell>
          <cell r="AO854">
            <v>18176941.468121763</v>
          </cell>
          <cell r="AP854">
            <v>60434.657784418217</v>
          </cell>
          <cell r="AQ854">
            <v>908847.07340608817</v>
          </cell>
          <cell r="AR854">
            <v>19146223.19931227</v>
          </cell>
          <cell r="AS854">
            <v>18176941.468121763</v>
          </cell>
          <cell r="AT854">
            <v>60434.657784418217</v>
          </cell>
          <cell r="AU854">
            <v>908847.07340608817</v>
          </cell>
          <cell r="AV854">
            <v>19146223.19931227</v>
          </cell>
          <cell r="AW854">
            <v>18176941.468121763</v>
          </cell>
          <cell r="AX854">
            <v>60434.657784418217</v>
          </cell>
          <cell r="AY854">
            <v>908847.07340608817</v>
          </cell>
          <cell r="AZ854">
            <v>19146223.19931227</v>
          </cell>
          <cell r="BA854">
            <v>18176941.468121763</v>
          </cell>
          <cell r="BB854">
            <v>60434.657784418217</v>
          </cell>
          <cell r="BC854">
            <v>908847.07340608817</v>
          </cell>
          <cell r="BD854">
            <v>19146223.19931227</v>
          </cell>
          <cell r="BE854">
            <v>18176941.468121763</v>
          </cell>
          <cell r="BF854">
            <v>60434.657784418217</v>
          </cell>
          <cell r="BG854">
            <v>908847.07340608817</v>
          </cell>
          <cell r="BH854">
            <v>19146223.19931227</v>
          </cell>
        </row>
        <row r="855">
          <cell r="H855">
            <v>3</v>
          </cell>
          <cell r="I855">
            <v>24041008.37012786</v>
          </cell>
          <cell r="J855">
            <v>120806.49367924768</v>
          </cell>
          <cell r="K855">
            <v>1202050.418506393</v>
          </cell>
          <cell r="L855">
            <v>25363865.282313503</v>
          </cell>
          <cell r="M855">
            <v>24041008.37012786</v>
          </cell>
          <cell r="N855">
            <v>120806.49367924768</v>
          </cell>
          <cell r="O855">
            <v>1202050.418506393</v>
          </cell>
          <cell r="P855">
            <v>25363865.282313503</v>
          </cell>
          <cell r="Q855">
            <v>24041008.37012786</v>
          </cell>
          <cell r="R855">
            <v>120806.49367924768</v>
          </cell>
          <cell r="S855">
            <v>1202050.418506393</v>
          </cell>
          <cell r="T855">
            <v>25363865.282313503</v>
          </cell>
          <cell r="U855">
            <v>24041008.37012786</v>
          </cell>
          <cell r="V855">
            <v>120806.49367924768</v>
          </cell>
          <cell r="W855">
            <v>1202050.418506393</v>
          </cell>
          <cell r="X855">
            <v>25363865.282313503</v>
          </cell>
          <cell r="Y855">
            <v>24041008.37012786</v>
          </cell>
          <cell r="Z855">
            <v>120806.49367924768</v>
          </cell>
          <cell r="AA855">
            <v>1202050.418506393</v>
          </cell>
          <cell r="AB855">
            <v>25363865.282313503</v>
          </cell>
          <cell r="AC855">
            <v>24041008.37012786</v>
          </cell>
          <cell r="AD855">
            <v>120806.49367924768</v>
          </cell>
          <cell r="AE855">
            <v>1202050.418506393</v>
          </cell>
          <cell r="AF855">
            <v>25363865.282313503</v>
          </cell>
          <cell r="AG855">
            <v>24041008.37012786</v>
          </cell>
          <cell r="AH855">
            <v>120806.49367924768</v>
          </cell>
          <cell r="AI855">
            <v>1202050.418506393</v>
          </cell>
          <cell r="AJ855">
            <v>25363865.282313503</v>
          </cell>
          <cell r="AK855">
            <v>24041008.37012786</v>
          </cell>
          <cell r="AL855">
            <v>120806.49367924768</v>
          </cell>
          <cell r="AM855">
            <v>1202050.418506393</v>
          </cell>
          <cell r="AN855">
            <v>25363865.282313503</v>
          </cell>
          <cell r="AO855">
            <v>24041008.37012786</v>
          </cell>
          <cell r="AP855">
            <v>120806.49367924768</v>
          </cell>
          <cell r="AQ855">
            <v>1202050.418506393</v>
          </cell>
          <cell r="AR855">
            <v>25363865.282313503</v>
          </cell>
          <cell r="AS855">
            <v>24041008.37012786</v>
          </cell>
          <cell r="AT855">
            <v>120806.49367924768</v>
          </cell>
          <cell r="AU855">
            <v>1202050.418506393</v>
          </cell>
          <cell r="AV855">
            <v>25363865.282313503</v>
          </cell>
          <cell r="AW855">
            <v>24041008.37012786</v>
          </cell>
          <cell r="AX855">
            <v>120806.49367924768</v>
          </cell>
          <cell r="AY855">
            <v>1202050.418506393</v>
          </cell>
          <cell r="AZ855">
            <v>25363865.282313503</v>
          </cell>
          <cell r="BA855">
            <v>24041008.37012786</v>
          </cell>
          <cell r="BB855">
            <v>120806.49367924768</v>
          </cell>
          <cell r="BC855">
            <v>1202050.418506393</v>
          </cell>
          <cell r="BD855">
            <v>25363865.282313503</v>
          </cell>
          <cell r="BE855">
            <v>24041008.37012786</v>
          </cell>
          <cell r="BF855">
            <v>120806.49367924768</v>
          </cell>
          <cell r="BG855">
            <v>1202050.418506393</v>
          </cell>
          <cell r="BH855">
            <v>25363865.282313503</v>
          </cell>
        </row>
        <row r="856">
          <cell r="H856">
            <v>4</v>
          </cell>
          <cell r="I856">
            <v>32249036.104839254</v>
          </cell>
          <cell r="J856">
            <v>241644.39830328975</v>
          </cell>
          <cell r="K856">
            <v>1612451.8052419624</v>
          </cell>
          <cell r="L856">
            <v>34103132.308384508</v>
          </cell>
          <cell r="M856">
            <v>32249036.104839254</v>
          </cell>
          <cell r="N856">
            <v>241644.39830328975</v>
          </cell>
          <cell r="O856">
            <v>1612451.8052419624</v>
          </cell>
          <cell r="P856">
            <v>34103132.308384508</v>
          </cell>
          <cell r="Q856">
            <v>32249036.104839254</v>
          </cell>
          <cell r="R856">
            <v>241644.39830328975</v>
          </cell>
          <cell r="S856">
            <v>1612451.8052419624</v>
          </cell>
          <cell r="T856">
            <v>34103132.308384508</v>
          </cell>
          <cell r="U856">
            <v>32249036.104839254</v>
          </cell>
          <cell r="V856">
            <v>241644.39830328975</v>
          </cell>
          <cell r="W856">
            <v>1612451.8052419624</v>
          </cell>
          <cell r="X856">
            <v>34103132.308384508</v>
          </cell>
          <cell r="Y856">
            <v>32249036.104839254</v>
          </cell>
          <cell r="Z856">
            <v>241644.39830328975</v>
          </cell>
          <cell r="AA856">
            <v>1612451.8052419624</v>
          </cell>
          <cell r="AB856">
            <v>34103132.308384508</v>
          </cell>
          <cell r="AC856">
            <v>32249036.104839254</v>
          </cell>
          <cell r="AD856">
            <v>241644.39830328975</v>
          </cell>
          <cell r="AE856">
            <v>1612451.8052419624</v>
          </cell>
          <cell r="AF856">
            <v>34103132.308384508</v>
          </cell>
          <cell r="AG856">
            <v>32249036.104839254</v>
          </cell>
          <cell r="AH856">
            <v>241644.39830328975</v>
          </cell>
          <cell r="AI856">
            <v>1612451.8052419624</v>
          </cell>
          <cell r="AJ856">
            <v>34103132.308384508</v>
          </cell>
          <cell r="AK856">
            <v>32249036.104839254</v>
          </cell>
          <cell r="AL856">
            <v>241644.39830328975</v>
          </cell>
          <cell r="AM856">
            <v>1612451.8052419624</v>
          </cell>
          <cell r="AN856">
            <v>34103132.308384508</v>
          </cell>
          <cell r="AO856">
            <v>32249036.104839254</v>
          </cell>
          <cell r="AP856">
            <v>241644.39830328975</v>
          </cell>
          <cell r="AQ856">
            <v>1612451.8052419624</v>
          </cell>
          <cell r="AR856">
            <v>34103132.308384508</v>
          </cell>
          <cell r="AS856">
            <v>32249036.104839254</v>
          </cell>
          <cell r="AT856">
            <v>241644.39830328975</v>
          </cell>
          <cell r="AU856">
            <v>1612451.8052419624</v>
          </cell>
          <cell r="AV856">
            <v>34103132.308384508</v>
          </cell>
          <cell r="AW856">
            <v>32249036.104839254</v>
          </cell>
          <cell r="AX856">
            <v>241644.39830328975</v>
          </cell>
          <cell r="AY856">
            <v>1612451.8052419624</v>
          </cell>
          <cell r="AZ856">
            <v>34103132.308384508</v>
          </cell>
          <cell r="BA856">
            <v>32249036.104839254</v>
          </cell>
          <cell r="BB856">
            <v>241644.39830328975</v>
          </cell>
          <cell r="BC856">
            <v>1612451.8052419624</v>
          </cell>
          <cell r="BD856">
            <v>34103132.308384508</v>
          </cell>
          <cell r="BE856">
            <v>32249036.104839254</v>
          </cell>
          <cell r="BF856">
            <v>241644.39830328975</v>
          </cell>
          <cell r="BG856">
            <v>1612451.8052419624</v>
          </cell>
          <cell r="BH856">
            <v>34103132.308384508</v>
          </cell>
        </row>
        <row r="857">
          <cell r="H857">
            <v>5</v>
          </cell>
          <cell r="I857">
            <v>18763681.343941804</v>
          </cell>
          <cell r="J857">
            <v>142477.40045518783</v>
          </cell>
          <cell r="K857">
            <v>938184.06719709025</v>
          </cell>
          <cell r="L857">
            <v>19844342.811594084</v>
          </cell>
          <cell r="M857">
            <v>18763681.343941804</v>
          </cell>
          <cell r="N857">
            <v>142477.40045518783</v>
          </cell>
          <cell r="O857">
            <v>938184.06719709025</v>
          </cell>
          <cell r="P857">
            <v>19844342.811594084</v>
          </cell>
          <cell r="Q857">
            <v>18763681.343941804</v>
          </cell>
          <cell r="R857">
            <v>142477.40045518783</v>
          </cell>
          <cell r="S857">
            <v>938184.06719709025</v>
          </cell>
          <cell r="T857">
            <v>19844342.811594084</v>
          </cell>
          <cell r="U857">
            <v>18763681.343941804</v>
          </cell>
          <cell r="V857">
            <v>142477.40045518783</v>
          </cell>
          <cell r="W857">
            <v>938184.06719709025</v>
          </cell>
          <cell r="X857">
            <v>19844342.811594084</v>
          </cell>
          <cell r="Y857">
            <v>18763681.343941804</v>
          </cell>
          <cell r="Z857">
            <v>142477.40045518783</v>
          </cell>
          <cell r="AA857">
            <v>938184.06719709025</v>
          </cell>
          <cell r="AB857">
            <v>19844342.811594084</v>
          </cell>
          <cell r="AC857">
            <v>18763681.343941804</v>
          </cell>
          <cell r="AD857">
            <v>142477.40045518783</v>
          </cell>
          <cell r="AE857">
            <v>938184.06719709025</v>
          </cell>
          <cell r="AF857">
            <v>19844342.811594084</v>
          </cell>
          <cell r="AG857">
            <v>18763681.343941804</v>
          </cell>
          <cell r="AH857">
            <v>142477.40045518783</v>
          </cell>
          <cell r="AI857">
            <v>938184.06719709025</v>
          </cell>
          <cell r="AJ857">
            <v>19844342.811594084</v>
          </cell>
          <cell r="AK857">
            <v>18763681.343941804</v>
          </cell>
          <cell r="AL857">
            <v>142477.40045518783</v>
          </cell>
          <cell r="AM857">
            <v>938184.06719709025</v>
          </cell>
          <cell r="AN857">
            <v>19844342.811594084</v>
          </cell>
          <cell r="AO857">
            <v>18763681.343941804</v>
          </cell>
          <cell r="AP857">
            <v>142477.40045518783</v>
          </cell>
          <cell r="AQ857">
            <v>938184.06719709025</v>
          </cell>
          <cell r="AR857">
            <v>19844342.811594084</v>
          </cell>
          <cell r="AS857">
            <v>18763681.343941804</v>
          </cell>
          <cell r="AT857">
            <v>142477.40045518783</v>
          </cell>
          <cell r="AU857">
            <v>938184.06719709025</v>
          </cell>
          <cell r="AV857">
            <v>19844342.811594084</v>
          </cell>
          <cell r="AW857">
            <v>18763681.343941804</v>
          </cell>
          <cell r="AX857">
            <v>142477.40045518783</v>
          </cell>
          <cell r="AY857">
            <v>938184.06719709025</v>
          </cell>
          <cell r="AZ857">
            <v>19844342.811594084</v>
          </cell>
          <cell r="BA857">
            <v>18763681.343941804</v>
          </cell>
          <cell r="BB857">
            <v>142477.40045518783</v>
          </cell>
          <cell r="BC857">
            <v>938184.06719709025</v>
          </cell>
          <cell r="BD857">
            <v>19844342.811594084</v>
          </cell>
          <cell r="BE857">
            <v>18763681.343941804</v>
          </cell>
          <cell r="BF857">
            <v>142477.40045518783</v>
          </cell>
          <cell r="BG857">
            <v>938184.06719709025</v>
          </cell>
          <cell r="BH857">
            <v>19844342.811594084</v>
          </cell>
        </row>
        <row r="858">
          <cell r="H858">
            <v>6</v>
          </cell>
          <cell r="I858">
            <v>28145522.0159127</v>
          </cell>
          <cell r="J858">
            <v>277516.68918306264</v>
          </cell>
          <cell r="K858">
            <v>1407276.1007956348</v>
          </cell>
          <cell r="L858">
            <v>29830314.805891402</v>
          </cell>
          <cell r="M858">
            <v>28145522.0159127</v>
          </cell>
          <cell r="N858">
            <v>277516.68918306264</v>
          </cell>
          <cell r="O858">
            <v>1407276.1007956348</v>
          </cell>
          <cell r="P858">
            <v>29830314.805891402</v>
          </cell>
          <cell r="Q858">
            <v>28145522.0159127</v>
          </cell>
          <cell r="R858">
            <v>277516.68918306264</v>
          </cell>
          <cell r="S858">
            <v>1407276.1007956348</v>
          </cell>
          <cell r="T858">
            <v>29830314.805891402</v>
          </cell>
          <cell r="U858">
            <v>28145522.0159127</v>
          </cell>
          <cell r="V858">
            <v>277516.68918306264</v>
          </cell>
          <cell r="W858">
            <v>1407276.1007956348</v>
          </cell>
          <cell r="X858">
            <v>29830314.805891402</v>
          </cell>
          <cell r="Y858">
            <v>28145522.0159127</v>
          </cell>
          <cell r="Z858">
            <v>277516.68918306264</v>
          </cell>
          <cell r="AA858">
            <v>1407276.1007956348</v>
          </cell>
          <cell r="AB858">
            <v>29830314.805891402</v>
          </cell>
          <cell r="AC858">
            <v>28145522.0159127</v>
          </cell>
          <cell r="AD858">
            <v>277516.68918306264</v>
          </cell>
          <cell r="AE858">
            <v>1407276.1007956348</v>
          </cell>
          <cell r="AF858">
            <v>29830314.805891402</v>
          </cell>
          <cell r="AG858">
            <v>28145522.0159127</v>
          </cell>
          <cell r="AH858">
            <v>277516.68918306264</v>
          </cell>
          <cell r="AI858">
            <v>1407276.1007956348</v>
          </cell>
          <cell r="AJ858">
            <v>29830314.805891402</v>
          </cell>
          <cell r="AK858">
            <v>28145522.0159127</v>
          </cell>
          <cell r="AL858">
            <v>277516.68918306264</v>
          </cell>
          <cell r="AM858">
            <v>1407276.1007956348</v>
          </cell>
          <cell r="AN858">
            <v>29830314.805891402</v>
          </cell>
          <cell r="AO858">
            <v>28145522.0159127</v>
          </cell>
          <cell r="AP858">
            <v>277516.68918306264</v>
          </cell>
          <cell r="AQ858">
            <v>1407276.1007956348</v>
          </cell>
          <cell r="AR858">
            <v>29830314.805891402</v>
          </cell>
          <cell r="AS858">
            <v>28145522.0159127</v>
          </cell>
          <cell r="AT858">
            <v>277516.68918306264</v>
          </cell>
          <cell r="AU858">
            <v>1407276.1007956348</v>
          </cell>
          <cell r="AV858">
            <v>29830314.805891402</v>
          </cell>
          <cell r="AW858">
            <v>28145522.0159127</v>
          </cell>
          <cell r="AX858">
            <v>277516.68918306264</v>
          </cell>
          <cell r="AY858">
            <v>1407276.1007956348</v>
          </cell>
          <cell r="AZ858">
            <v>29830314.805891402</v>
          </cell>
          <cell r="BA858">
            <v>28145522.0159127</v>
          </cell>
          <cell r="BB858">
            <v>277516.68918306264</v>
          </cell>
          <cell r="BC858">
            <v>1407276.1007956348</v>
          </cell>
          <cell r="BD858">
            <v>29830314.805891402</v>
          </cell>
          <cell r="BE858">
            <v>28145522.0159127</v>
          </cell>
          <cell r="BF858">
            <v>277516.68918306264</v>
          </cell>
          <cell r="BG858">
            <v>1407276.1007956348</v>
          </cell>
          <cell r="BH858">
            <v>29830314.805891402</v>
          </cell>
        </row>
        <row r="859">
          <cell r="H859" t="str">
            <v>Otros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0</v>
          </cell>
          <cell r="BD859">
            <v>0</v>
          </cell>
          <cell r="BE859">
            <v>0</v>
          </cell>
          <cell r="BF859">
            <v>0</v>
          </cell>
          <cell r="BG859">
            <v>0</v>
          </cell>
          <cell r="BH859">
            <v>0</v>
          </cell>
        </row>
        <row r="860">
          <cell r="H860" t="str">
            <v>Subtotal</v>
          </cell>
          <cell r="I860">
            <v>136855326.81052291</v>
          </cell>
          <cell r="J860">
            <v>879086.20886589622</v>
          </cell>
          <cell r="K860">
            <v>6842766.340526145</v>
          </cell>
          <cell r="L860">
            <v>144577179.35991493</v>
          </cell>
          <cell r="M860">
            <v>136855326.81052291</v>
          </cell>
          <cell r="N860">
            <v>879086.20886589622</v>
          </cell>
          <cell r="O860">
            <v>6842766.340526145</v>
          </cell>
          <cell r="P860">
            <v>144577179.35991493</v>
          </cell>
          <cell r="Q860">
            <v>136855326.81052291</v>
          </cell>
          <cell r="R860">
            <v>879086.20886589622</v>
          </cell>
          <cell r="S860">
            <v>6842766.340526145</v>
          </cell>
          <cell r="T860">
            <v>144577179.35991493</v>
          </cell>
          <cell r="U860">
            <v>136855326.81052291</v>
          </cell>
          <cell r="V860">
            <v>879086.20886589622</v>
          </cell>
          <cell r="W860">
            <v>6842766.340526145</v>
          </cell>
          <cell r="X860">
            <v>144577179.35991493</v>
          </cell>
          <cell r="Y860">
            <v>136855326.81052291</v>
          </cell>
          <cell r="Z860">
            <v>879086.20886589622</v>
          </cell>
          <cell r="AA860">
            <v>6842766.340526145</v>
          </cell>
          <cell r="AB860">
            <v>144577179.35991493</v>
          </cell>
          <cell r="AC860">
            <v>136855326.81052291</v>
          </cell>
          <cell r="AD860">
            <v>879086.20886589622</v>
          </cell>
          <cell r="AE860">
            <v>6842766.340526145</v>
          </cell>
          <cell r="AF860">
            <v>144577179.35991493</v>
          </cell>
          <cell r="AG860">
            <v>136855326.81052291</v>
          </cell>
          <cell r="AH860">
            <v>879086.20886589622</v>
          </cell>
          <cell r="AI860">
            <v>6842766.340526145</v>
          </cell>
          <cell r="AJ860">
            <v>144577179.35991493</v>
          </cell>
          <cell r="AK860">
            <v>136855326.81052291</v>
          </cell>
          <cell r="AL860">
            <v>879086.20886589622</v>
          </cell>
          <cell r="AM860">
            <v>6842766.340526145</v>
          </cell>
          <cell r="AN860">
            <v>144577179.35991493</v>
          </cell>
          <cell r="AO860">
            <v>136855326.81052291</v>
          </cell>
          <cell r="AP860">
            <v>879086.20886589622</v>
          </cell>
          <cell r="AQ860">
            <v>6842766.340526145</v>
          </cell>
          <cell r="AR860">
            <v>144577179.35991493</v>
          </cell>
          <cell r="AS860">
            <v>136855326.81052291</v>
          </cell>
          <cell r="AT860">
            <v>879086.20886589622</v>
          </cell>
          <cell r="AU860">
            <v>6842766.340526145</v>
          </cell>
          <cell r="AV860">
            <v>144577179.35991493</v>
          </cell>
          <cell r="AW860">
            <v>136855326.81052291</v>
          </cell>
          <cell r="AX860">
            <v>879086.20886589622</v>
          </cell>
          <cell r="AY860">
            <v>6842766.340526145</v>
          </cell>
          <cell r="AZ860">
            <v>144577179.35991493</v>
          </cell>
          <cell r="BA860">
            <v>136855326.81052291</v>
          </cell>
          <cell r="BB860">
            <v>879086.20886589622</v>
          </cell>
          <cell r="BC860">
            <v>6842766.340526145</v>
          </cell>
          <cell r="BD860">
            <v>144577179.35991493</v>
          </cell>
          <cell r="BE860">
            <v>136855326.81052291</v>
          </cell>
          <cell r="BF860">
            <v>879086.20886589622</v>
          </cell>
          <cell r="BG860">
            <v>6842766.340526145</v>
          </cell>
          <cell r="BH860">
            <v>144577179.35991493</v>
          </cell>
        </row>
        <row r="862">
          <cell r="H862" t="str">
            <v xml:space="preserve">Grandes </v>
          </cell>
        </row>
        <row r="863">
          <cell r="H863" t="str">
            <v>Generadores</v>
          </cell>
        </row>
        <row r="864">
          <cell r="H864">
            <v>1</v>
          </cell>
          <cell r="I864">
            <v>128996144.41935702</v>
          </cell>
          <cell r="J864">
            <v>0</v>
          </cell>
          <cell r="K864">
            <v>0</v>
          </cell>
          <cell r="L864">
            <v>128996144.41935702</v>
          </cell>
          <cell r="M864">
            <v>128996144.41935702</v>
          </cell>
          <cell r="N864">
            <v>0</v>
          </cell>
          <cell r="O864">
            <v>0</v>
          </cell>
          <cell r="P864">
            <v>128996144.41935702</v>
          </cell>
          <cell r="Q864">
            <v>128996144.41935702</v>
          </cell>
          <cell r="R864">
            <v>0</v>
          </cell>
          <cell r="S864">
            <v>0</v>
          </cell>
          <cell r="T864">
            <v>128996144.41935702</v>
          </cell>
          <cell r="U864">
            <v>128996144.41935702</v>
          </cell>
          <cell r="V864">
            <v>0</v>
          </cell>
          <cell r="W864">
            <v>0</v>
          </cell>
          <cell r="X864">
            <v>128996144.41935702</v>
          </cell>
          <cell r="Y864">
            <v>128996144.41935702</v>
          </cell>
          <cell r="Z864">
            <v>0</v>
          </cell>
          <cell r="AA864">
            <v>0</v>
          </cell>
          <cell r="AB864">
            <v>128996144.41935702</v>
          </cell>
          <cell r="AC864">
            <v>128996144.41935702</v>
          </cell>
          <cell r="AD864">
            <v>0</v>
          </cell>
          <cell r="AE864">
            <v>0</v>
          </cell>
          <cell r="AF864">
            <v>128996144.41935702</v>
          </cell>
          <cell r="AG864">
            <v>128996144.41935702</v>
          </cell>
          <cell r="AH864">
            <v>0</v>
          </cell>
          <cell r="AI864">
            <v>0</v>
          </cell>
          <cell r="AJ864">
            <v>128996144.41935702</v>
          </cell>
          <cell r="AK864">
            <v>128996144.41935702</v>
          </cell>
          <cell r="AL864">
            <v>0</v>
          </cell>
          <cell r="AM864">
            <v>0</v>
          </cell>
          <cell r="AN864">
            <v>128996144.41935702</v>
          </cell>
          <cell r="AO864">
            <v>128996144.41935702</v>
          </cell>
          <cell r="AP864">
            <v>0</v>
          </cell>
          <cell r="AQ864">
            <v>0</v>
          </cell>
          <cell r="AR864">
            <v>128996144.41935702</v>
          </cell>
          <cell r="AS864">
            <v>128996144.41935702</v>
          </cell>
          <cell r="AT864">
            <v>0</v>
          </cell>
          <cell r="AU864">
            <v>0</v>
          </cell>
          <cell r="AV864">
            <v>128996144.41935702</v>
          </cell>
          <cell r="AW864">
            <v>128996144.41935702</v>
          </cell>
          <cell r="AX864">
            <v>0</v>
          </cell>
          <cell r="AY864">
            <v>0</v>
          </cell>
          <cell r="AZ864">
            <v>128996144.41935702</v>
          </cell>
          <cell r="BA864">
            <v>128996144.41935702</v>
          </cell>
          <cell r="BB864">
            <v>0</v>
          </cell>
          <cell r="BC864">
            <v>0</v>
          </cell>
          <cell r="BD864">
            <v>128996144.41935702</v>
          </cell>
          <cell r="BE864">
            <v>128996144.41935702</v>
          </cell>
          <cell r="BF864">
            <v>0</v>
          </cell>
          <cell r="BG864">
            <v>0</v>
          </cell>
          <cell r="BH864">
            <v>128996144.41935702</v>
          </cell>
        </row>
        <row r="865">
          <cell r="H865">
            <v>2</v>
          </cell>
          <cell r="I865">
            <v>205209023.00827041</v>
          </cell>
          <cell r="J865">
            <v>0</v>
          </cell>
          <cell r="K865">
            <v>0</v>
          </cell>
          <cell r="L865">
            <v>205209023.00827041</v>
          </cell>
          <cell r="M865">
            <v>205209023.00827041</v>
          </cell>
          <cell r="N865">
            <v>0</v>
          </cell>
          <cell r="O865">
            <v>0</v>
          </cell>
          <cell r="P865">
            <v>205209023.00827041</v>
          </cell>
          <cell r="Q865">
            <v>205209023.00827041</v>
          </cell>
          <cell r="R865">
            <v>0</v>
          </cell>
          <cell r="S865">
            <v>0</v>
          </cell>
          <cell r="T865">
            <v>205209023.00827041</v>
          </cell>
          <cell r="U865">
            <v>205209023.00827041</v>
          </cell>
          <cell r="V865">
            <v>0</v>
          </cell>
          <cell r="W865">
            <v>0</v>
          </cell>
          <cell r="X865">
            <v>205209023.00827041</v>
          </cell>
          <cell r="Y865">
            <v>205209023.00827041</v>
          </cell>
          <cell r="Z865">
            <v>0</v>
          </cell>
          <cell r="AA865">
            <v>0</v>
          </cell>
          <cell r="AB865">
            <v>205209023.00827041</v>
          </cell>
          <cell r="AC865">
            <v>205209023.00827041</v>
          </cell>
          <cell r="AD865">
            <v>0</v>
          </cell>
          <cell r="AE865">
            <v>0</v>
          </cell>
          <cell r="AF865">
            <v>205209023.00827041</v>
          </cell>
          <cell r="AG865">
            <v>205209023.00827041</v>
          </cell>
          <cell r="AH865">
            <v>0</v>
          </cell>
          <cell r="AI865">
            <v>0</v>
          </cell>
          <cell r="AJ865">
            <v>205209023.00827041</v>
          </cell>
          <cell r="AK865">
            <v>205209023.00827041</v>
          </cell>
          <cell r="AL865">
            <v>0</v>
          </cell>
          <cell r="AM865">
            <v>0</v>
          </cell>
          <cell r="AN865">
            <v>205209023.00827041</v>
          </cell>
          <cell r="AO865">
            <v>205209023.00827041</v>
          </cell>
          <cell r="AP865">
            <v>0</v>
          </cell>
          <cell r="AQ865">
            <v>0</v>
          </cell>
          <cell r="AR865">
            <v>205209023.00827041</v>
          </cell>
          <cell r="AS865">
            <v>205209023.00827041</v>
          </cell>
          <cell r="AT865">
            <v>0</v>
          </cell>
          <cell r="AU865">
            <v>0</v>
          </cell>
          <cell r="AV865">
            <v>205209023.00827041</v>
          </cell>
          <cell r="AW865">
            <v>205209023.00827041</v>
          </cell>
          <cell r="AX865">
            <v>0</v>
          </cell>
          <cell r="AY865">
            <v>0</v>
          </cell>
          <cell r="AZ865">
            <v>205209023.00827041</v>
          </cell>
          <cell r="BA865">
            <v>205209023.00827041</v>
          </cell>
          <cell r="BB865">
            <v>0</v>
          </cell>
          <cell r="BC865">
            <v>0</v>
          </cell>
          <cell r="BD865">
            <v>205209023.00827041</v>
          </cell>
          <cell r="BE865">
            <v>205209023.00827041</v>
          </cell>
          <cell r="BF865">
            <v>0</v>
          </cell>
          <cell r="BG865">
            <v>0</v>
          </cell>
          <cell r="BH865">
            <v>205209023.00827041</v>
          </cell>
        </row>
        <row r="866">
          <cell r="H866">
            <v>3</v>
          </cell>
          <cell r="I866">
            <v>562910440.31825411</v>
          </cell>
          <cell r="J866">
            <v>0</v>
          </cell>
          <cell r="K866">
            <v>0</v>
          </cell>
          <cell r="L866">
            <v>562910440.31825411</v>
          </cell>
          <cell r="M866">
            <v>562910440.31825411</v>
          </cell>
          <cell r="N866">
            <v>0</v>
          </cell>
          <cell r="O866">
            <v>0</v>
          </cell>
          <cell r="P866">
            <v>562910440.31825411</v>
          </cell>
          <cell r="Q866">
            <v>562910440.31825411</v>
          </cell>
          <cell r="R866">
            <v>0</v>
          </cell>
          <cell r="S866">
            <v>0</v>
          </cell>
          <cell r="T866">
            <v>562910440.31825411</v>
          </cell>
          <cell r="U866">
            <v>562910440.31825411</v>
          </cell>
          <cell r="V866">
            <v>0</v>
          </cell>
          <cell r="W866">
            <v>0</v>
          </cell>
          <cell r="X866">
            <v>562910440.31825411</v>
          </cell>
          <cell r="Y866">
            <v>562910440.31825411</v>
          </cell>
          <cell r="Z866">
            <v>0</v>
          </cell>
          <cell r="AA866">
            <v>0</v>
          </cell>
          <cell r="AB866">
            <v>562910440.31825411</v>
          </cell>
          <cell r="AC866">
            <v>562910440.31825411</v>
          </cell>
          <cell r="AD866">
            <v>0</v>
          </cell>
          <cell r="AE866">
            <v>0</v>
          </cell>
          <cell r="AF866">
            <v>562910440.31825411</v>
          </cell>
          <cell r="AG866">
            <v>562910440.31825411</v>
          </cell>
          <cell r="AH866">
            <v>0</v>
          </cell>
          <cell r="AI866">
            <v>0</v>
          </cell>
          <cell r="AJ866">
            <v>562910440.31825411</v>
          </cell>
          <cell r="AK866">
            <v>562910440.31825411</v>
          </cell>
          <cell r="AL866">
            <v>0</v>
          </cell>
          <cell r="AM866">
            <v>0</v>
          </cell>
          <cell r="AN866">
            <v>562910440.31825411</v>
          </cell>
          <cell r="AO866">
            <v>562910440.31825411</v>
          </cell>
          <cell r="AP866">
            <v>0</v>
          </cell>
          <cell r="AQ866">
            <v>0</v>
          </cell>
          <cell r="AR866">
            <v>562910440.31825411</v>
          </cell>
          <cell r="AS866">
            <v>562910440.31825411</v>
          </cell>
          <cell r="AT866">
            <v>0</v>
          </cell>
          <cell r="AU866">
            <v>0</v>
          </cell>
          <cell r="AV866">
            <v>562910440.31825411</v>
          </cell>
          <cell r="AW866">
            <v>562910440.31825411</v>
          </cell>
          <cell r="AX866">
            <v>0</v>
          </cell>
          <cell r="AY866">
            <v>0</v>
          </cell>
          <cell r="AZ866">
            <v>562910440.31825411</v>
          </cell>
          <cell r="BA866">
            <v>562910440.31825411</v>
          </cell>
          <cell r="BB866">
            <v>0</v>
          </cell>
          <cell r="BC866">
            <v>0</v>
          </cell>
          <cell r="BD866">
            <v>562910440.31825411</v>
          </cell>
          <cell r="BE866">
            <v>562910440.31825411</v>
          </cell>
          <cell r="BF866">
            <v>0</v>
          </cell>
          <cell r="BG866">
            <v>0</v>
          </cell>
          <cell r="BH866">
            <v>562910440.31825411</v>
          </cell>
        </row>
        <row r="867">
          <cell r="H867" t="str">
            <v>Otros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0</v>
          </cell>
          <cell r="AT867">
            <v>0</v>
          </cell>
          <cell r="AU867">
            <v>0</v>
          </cell>
          <cell r="AV867">
            <v>0</v>
          </cell>
          <cell r="AW867">
            <v>0</v>
          </cell>
          <cell r="AX867">
            <v>0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0</v>
          </cell>
          <cell r="BD867">
            <v>0</v>
          </cell>
          <cell r="BE867">
            <v>0</v>
          </cell>
          <cell r="BF867">
            <v>0</v>
          </cell>
          <cell r="BG867">
            <v>0</v>
          </cell>
          <cell r="BH867">
            <v>0</v>
          </cell>
        </row>
        <row r="868">
          <cell r="H868" t="str">
            <v>Subtotal</v>
          </cell>
          <cell r="I868">
            <v>897115607.74588156</v>
          </cell>
          <cell r="J868">
            <v>0</v>
          </cell>
          <cell r="K868">
            <v>0</v>
          </cell>
          <cell r="L868">
            <v>897115607.74588156</v>
          </cell>
          <cell r="M868">
            <v>897115607.74588156</v>
          </cell>
          <cell r="N868">
            <v>0</v>
          </cell>
          <cell r="O868">
            <v>0</v>
          </cell>
          <cell r="P868">
            <v>897115607.74588156</v>
          </cell>
          <cell r="Q868">
            <v>897115607.74588156</v>
          </cell>
          <cell r="R868">
            <v>0</v>
          </cell>
          <cell r="S868">
            <v>0</v>
          </cell>
          <cell r="T868">
            <v>897115607.74588156</v>
          </cell>
          <cell r="U868">
            <v>897115607.74588156</v>
          </cell>
          <cell r="V868">
            <v>0</v>
          </cell>
          <cell r="W868">
            <v>0</v>
          </cell>
          <cell r="X868">
            <v>897115607.74588156</v>
          </cell>
          <cell r="Y868">
            <v>897115607.74588156</v>
          </cell>
          <cell r="Z868">
            <v>0</v>
          </cell>
          <cell r="AA868">
            <v>0</v>
          </cell>
          <cell r="AB868">
            <v>897115607.74588156</v>
          </cell>
          <cell r="AC868">
            <v>897115607.74588156</v>
          </cell>
          <cell r="AD868">
            <v>0</v>
          </cell>
          <cell r="AE868">
            <v>0</v>
          </cell>
          <cell r="AF868">
            <v>897115607.74588156</v>
          </cell>
          <cell r="AG868">
            <v>897115607.74588156</v>
          </cell>
          <cell r="AH868">
            <v>0</v>
          </cell>
          <cell r="AI868">
            <v>0</v>
          </cell>
          <cell r="AJ868">
            <v>897115607.74588156</v>
          </cell>
          <cell r="AK868">
            <v>897115607.74588156</v>
          </cell>
          <cell r="AL868">
            <v>0</v>
          </cell>
          <cell r="AM868">
            <v>0</v>
          </cell>
          <cell r="AN868">
            <v>897115607.74588156</v>
          </cell>
          <cell r="AO868">
            <v>897115607.74588156</v>
          </cell>
          <cell r="AP868">
            <v>0</v>
          </cell>
          <cell r="AQ868">
            <v>0</v>
          </cell>
          <cell r="AR868">
            <v>897115607.74588156</v>
          </cell>
          <cell r="AS868">
            <v>897115607.74588156</v>
          </cell>
          <cell r="AT868">
            <v>0</v>
          </cell>
          <cell r="AU868">
            <v>0</v>
          </cell>
          <cell r="AV868">
            <v>897115607.74588156</v>
          </cell>
          <cell r="AW868">
            <v>897115607.74588156</v>
          </cell>
          <cell r="AX868">
            <v>0</v>
          </cell>
          <cell r="AY868">
            <v>0</v>
          </cell>
          <cell r="AZ868">
            <v>897115607.74588156</v>
          </cell>
          <cell r="BA868">
            <v>897115607.74588156</v>
          </cell>
          <cell r="BB868">
            <v>0</v>
          </cell>
          <cell r="BC868">
            <v>0</v>
          </cell>
          <cell r="BD868">
            <v>897115607.74588156</v>
          </cell>
          <cell r="BE868">
            <v>897115607.74588156</v>
          </cell>
          <cell r="BF868">
            <v>0</v>
          </cell>
          <cell r="BG868">
            <v>0</v>
          </cell>
          <cell r="BH868">
            <v>897115607.74588156</v>
          </cell>
        </row>
        <row r="870">
          <cell r="H870" t="str">
            <v>OTROS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0</v>
          </cell>
          <cell r="BD870">
            <v>0</v>
          </cell>
          <cell r="BE870">
            <v>0</v>
          </cell>
          <cell r="BF870">
            <v>0</v>
          </cell>
          <cell r="BG870">
            <v>0</v>
          </cell>
          <cell r="BH870">
            <v>0</v>
          </cell>
        </row>
        <row r="872">
          <cell r="H872" t="str">
            <v>TOTAL</v>
          </cell>
          <cell r="I872">
            <v>1362284742.3779163</v>
          </cell>
          <cell r="J872">
            <v>17115892.92254502</v>
          </cell>
          <cell r="K872">
            <v>24512627.616649799</v>
          </cell>
          <cell r="L872">
            <v>1403913262.9171112</v>
          </cell>
          <cell r="M872">
            <v>1362284742.3779163</v>
          </cell>
          <cell r="N872">
            <v>17115892.92254502</v>
          </cell>
          <cell r="O872">
            <v>24512627.616649799</v>
          </cell>
          <cell r="P872">
            <v>1403913262.9171112</v>
          </cell>
          <cell r="Q872">
            <v>1362284742.3779163</v>
          </cell>
          <cell r="R872">
            <v>17115892.92254502</v>
          </cell>
          <cell r="S872">
            <v>24512627.616649799</v>
          </cell>
          <cell r="T872">
            <v>1403913262.9171112</v>
          </cell>
          <cell r="U872">
            <v>1362284742.3779163</v>
          </cell>
          <cell r="V872">
            <v>17115892.92254502</v>
          </cell>
          <cell r="W872">
            <v>24512627.616649799</v>
          </cell>
          <cell r="X872">
            <v>1403913262.9171112</v>
          </cell>
          <cell r="Y872">
            <v>1362284742.3779163</v>
          </cell>
          <cell r="Z872">
            <v>17115892.92254502</v>
          </cell>
          <cell r="AA872">
            <v>24512627.616649799</v>
          </cell>
          <cell r="AB872">
            <v>1403913262.9171112</v>
          </cell>
          <cell r="AC872">
            <v>1362284742.3779163</v>
          </cell>
          <cell r="AD872">
            <v>17115892.92254502</v>
          </cell>
          <cell r="AE872">
            <v>24512627.616649799</v>
          </cell>
          <cell r="AF872">
            <v>1403913262.9171112</v>
          </cell>
          <cell r="AG872">
            <v>1362284742.3779163</v>
          </cell>
          <cell r="AH872">
            <v>17115892.92254502</v>
          </cell>
          <cell r="AI872">
            <v>24512627.616649799</v>
          </cell>
          <cell r="AJ872">
            <v>1403913262.9171112</v>
          </cell>
          <cell r="AK872">
            <v>1362284742.3779163</v>
          </cell>
          <cell r="AL872">
            <v>17115892.92254502</v>
          </cell>
          <cell r="AM872">
            <v>24512627.616649799</v>
          </cell>
          <cell r="AN872">
            <v>1403913262.9171112</v>
          </cell>
          <cell r="AO872">
            <v>1362284742.3779163</v>
          </cell>
          <cell r="AP872">
            <v>17115892.92254502</v>
          </cell>
          <cell r="AQ872">
            <v>24512627.616649799</v>
          </cell>
          <cell r="AR872">
            <v>1403913262.9171112</v>
          </cell>
          <cell r="AS872">
            <v>1362284742.3779163</v>
          </cell>
          <cell r="AT872">
            <v>17115892.92254502</v>
          </cell>
          <cell r="AU872">
            <v>24512627.616649799</v>
          </cell>
          <cell r="AV872">
            <v>1403913262.9171112</v>
          </cell>
          <cell r="AW872">
            <v>1362284742.3779163</v>
          </cell>
          <cell r="AX872">
            <v>17115892.92254502</v>
          </cell>
          <cell r="AY872">
            <v>24512627.616649799</v>
          </cell>
          <cell r="AZ872">
            <v>1403913262.9171112</v>
          </cell>
          <cell r="BA872">
            <v>1362284742.3779163</v>
          </cell>
          <cell r="BB872">
            <v>17115892.92254502</v>
          </cell>
          <cell r="BC872">
            <v>24512627.616649799</v>
          </cell>
          <cell r="BD872">
            <v>1403913262.9171112</v>
          </cell>
          <cell r="BE872">
            <v>1362284742.3779163</v>
          </cell>
          <cell r="BF872">
            <v>17115892.92254502</v>
          </cell>
          <cell r="BG872">
            <v>24512627.616649799</v>
          </cell>
          <cell r="BH872">
            <v>1403913262.9171112</v>
          </cell>
        </row>
        <row r="876">
          <cell r="I876" t="str">
            <v>ENERO</v>
          </cell>
          <cell r="M876" t="str">
            <v>FEBRERO/97</v>
          </cell>
          <cell r="Q876" t="str">
            <v>MARZO/97</v>
          </cell>
          <cell r="U876" t="str">
            <v>ABRIL/97</v>
          </cell>
          <cell r="Y876" t="str">
            <v>MAYO/97</v>
          </cell>
          <cell r="AC876" t="str">
            <v>JUNIO/97</v>
          </cell>
          <cell r="AG876" t="str">
            <v>JULIO/97</v>
          </cell>
          <cell r="AK876" t="str">
            <v>AGOSTO/97</v>
          </cell>
          <cell r="AO876" t="str">
            <v>SEPTIEMBRE/97</v>
          </cell>
          <cell r="AS876" t="str">
            <v>OCTUBRE/97</v>
          </cell>
          <cell r="AW876" t="str">
            <v>NOVIEMBRE/97</v>
          </cell>
          <cell r="BA876" t="str">
            <v>DICIEMBRE/97</v>
          </cell>
          <cell r="BE876" t="str">
            <v>ENERO/98</v>
          </cell>
        </row>
        <row r="877">
          <cell r="H877" t="str">
            <v>ZONA 4</v>
          </cell>
          <cell r="I877" t="str">
            <v>Valor Facturado</v>
          </cell>
          <cell r="J877" t="str">
            <v>Facturacion U. R.</v>
          </cell>
          <cell r="K877" t="str">
            <v>Facturacion U. N. R.</v>
          </cell>
          <cell r="L877" t="str">
            <v>TOTAL</v>
          </cell>
          <cell r="M877" t="str">
            <v>Valor Facturado</v>
          </cell>
          <cell r="N877" t="str">
            <v>Facturacion U. R.</v>
          </cell>
          <cell r="O877" t="str">
            <v>Facturacion U. N. R.</v>
          </cell>
          <cell r="P877" t="str">
            <v>TOTAL</v>
          </cell>
          <cell r="Q877" t="str">
            <v>Valor Facturado</v>
          </cell>
          <cell r="R877" t="str">
            <v>Facturacion U. R.</v>
          </cell>
          <cell r="S877" t="str">
            <v>Facturacion U. N. R.</v>
          </cell>
          <cell r="T877" t="str">
            <v>TOTAL</v>
          </cell>
          <cell r="U877" t="str">
            <v>Valor Facturado</v>
          </cell>
          <cell r="V877" t="str">
            <v>Facturacion U. R.</v>
          </cell>
          <cell r="W877" t="str">
            <v>Facturacion U. N. R.</v>
          </cell>
          <cell r="X877" t="str">
            <v>TOTAL</v>
          </cell>
          <cell r="Y877" t="str">
            <v>Valor Facturado</v>
          </cell>
          <cell r="Z877" t="str">
            <v>Facturacion U. R.</v>
          </cell>
          <cell r="AA877" t="str">
            <v>Facturacion U. N. R.</v>
          </cell>
          <cell r="AB877" t="str">
            <v>TOTAL</v>
          </cell>
          <cell r="AC877" t="str">
            <v>Valor Facturado</v>
          </cell>
          <cell r="AD877" t="str">
            <v>Facturacion U. R.</v>
          </cell>
          <cell r="AE877" t="str">
            <v>Facturacion U. N. R.</v>
          </cell>
          <cell r="AF877" t="str">
            <v>TOTAL</v>
          </cell>
          <cell r="AG877" t="str">
            <v>Valor Facturado</v>
          </cell>
          <cell r="AH877" t="str">
            <v>Facturacion U. R.</v>
          </cell>
          <cell r="AI877" t="str">
            <v>Facturacion U. N. R.</v>
          </cell>
          <cell r="AJ877" t="str">
            <v>TOTAL</v>
          </cell>
          <cell r="AK877" t="str">
            <v>Valor Facturado</v>
          </cell>
          <cell r="AL877" t="str">
            <v>Facturacion U. R.</v>
          </cell>
          <cell r="AM877" t="str">
            <v>Facturacion U. N. R.</v>
          </cell>
          <cell r="AN877" t="str">
            <v>TOTAL</v>
          </cell>
          <cell r="AO877" t="str">
            <v>Valor Facturado</v>
          </cell>
          <cell r="AP877" t="str">
            <v>Facturacion U. R.</v>
          </cell>
          <cell r="AQ877" t="str">
            <v>Facturacion U. N. R.</v>
          </cell>
          <cell r="AR877" t="str">
            <v>TOTAL</v>
          </cell>
          <cell r="AS877" t="str">
            <v>Valor Facturado</v>
          </cell>
          <cell r="AT877" t="str">
            <v>Facturacion U. R.</v>
          </cell>
          <cell r="AU877" t="str">
            <v>Facturacion U. N. R.</v>
          </cell>
          <cell r="AV877" t="str">
            <v>TOTAL</v>
          </cell>
          <cell r="AW877" t="str">
            <v>Valor Facturado</v>
          </cell>
          <cell r="AX877" t="str">
            <v>Facturacion U. R.</v>
          </cell>
          <cell r="AY877" t="str">
            <v>Facturacion U. N. R.</v>
          </cell>
          <cell r="AZ877" t="str">
            <v>TOTAL</v>
          </cell>
          <cell r="BA877" t="str">
            <v>Valor Facturado</v>
          </cell>
          <cell r="BB877" t="str">
            <v>Facturacion U. R.</v>
          </cell>
          <cell r="BC877" t="str">
            <v>Facturacion U. N. R.</v>
          </cell>
          <cell r="BD877" t="str">
            <v>TOTAL</v>
          </cell>
          <cell r="BE877" t="str">
            <v>Valor Facturado</v>
          </cell>
          <cell r="BF877" t="str">
            <v>Facturacion U. R.</v>
          </cell>
          <cell r="BG877" t="str">
            <v>Facturacion U. N. R.</v>
          </cell>
          <cell r="BH877" t="str">
            <v>TOTAL</v>
          </cell>
        </row>
        <row r="878">
          <cell r="H878" t="str">
            <v>Residencial</v>
          </cell>
        </row>
        <row r="879">
          <cell r="H879">
            <v>1</v>
          </cell>
          <cell r="I879">
            <v>1248502.3951962099</v>
          </cell>
          <cell r="J879">
            <v>61176.617364614278</v>
          </cell>
          <cell r="K879">
            <v>216707.92510611328</v>
          </cell>
          <cell r="L879">
            <v>1526386.9376669375</v>
          </cell>
          <cell r="M879">
            <v>1248502.3951962099</v>
          </cell>
          <cell r="N879">
            <v>61176.617364614278</v>
          </cell>
          <cell r="O879">
            <v>216707.92510611328</v>
          </cell>
          <cell r="P879">
            <v>1526386.9376669375</v>
          </cell>
          <cell r="Q879">
            <v>1248502.3951962099</v>
          </cell>
          <cell r="R879">
            <v>61176.617364614278</v>
          </cell>
          <cell r="S879">
            <v>216707.92510611328</v>
          </cell>
          <cell r="T879">
            <v>1526386.9376669375</v>
          </cell>
          <cell r="U879">
            <v>1248502.3951962099</v>
          </cell>
          <cell r="V879">
            <v>61176.617364614278</v>
          </cell>
          <cell r="W879">
            <v>216707.92510611328</v>
          </cell>
          <cell r="X879">
            <v>1526386.9376669375</v>
          </cell>
          <cell r="Y879">
            <v>1248502.3951962099</v>
          </cell>
          <cell r="Z879">
            <v>61176.617364614278</v>
          </cell>
          <cell r="AA879">
            <v>216707.92510611328</v>
          </cell>
          <cell r="AB879">
            <v>1526386.9376669375</v>
          </cell>
          <cell r="AC879">
            <v>1248502.3951962099</v>
          </cell>
          <cell r="AD879">
            <v>61176.617364614278</v>
          </cell>
          <cell r="AE879">
            <v>216707.92510611328</v>
          </cell>
          <cell r="AF879">
            <v>1526386.9376669375</v>
          </cell>
          <cell r="AG879">
            <v>1248502.3951962099</v>
          </cell>
          <cell r="AH879">
            <v>61176.617364614278</v>
          </cell>
          <cell r="AI879">
            <v>216707.92510611328</v>
          </cell>
          <cell r="AJ879">
            <v>1526386.9376669375</v>
          </cell>
          <cell r="AK879">
            <v>1248502.3951962099</v>
          </cell>
          <cell r="AL879">
            <v>61176.617364614278</v>
          </cell>
          <cell r="AM879">
            <v>216707.92510611328</v>
          </cell>
          <cell r="AN879">
            <v>1526386.9376669375</v>
          </cell>
          <cell r="AO879">
            <v>1248502.3951962099</v>
          </cell>
          <cell r="AP879">
            <v>61176.617364614278</v>
          </cell>
          <cell r="AQ879">
            <v>216707.92510611328</v>
          </cell>
          <cell r="AR879">
            <v>1526386.9376669375</v>
          </cell>
          <cell r="AS879">
            <v>1248502.3951962099</v>
          </cell>
          <cell r="AT879">
            <v>61176.617364614278</v>
          </cell>
          <cell r="AU879">
            <v>216707.92510611328</v>
          </cell>
          <cell r="AV879">
            <v>1526386.9376669375</v>
          </cell>
          <cell r="AW879">
            <v>1248502.3951962099</v>
          </cell>
          <cell r="AX879">
            <v>61176.617364614278</v>
          </cell>
          <cell r="AY879">
            <v>216707.92510611328</v>
          </cell>
          <cell r="AZ879">
            <v>1526386.9376669375</v>
          </cell>
          <cell r="BA879">
            <v>1248502.3951962099</v>
          </cell>
          <cell r="BB879">
            <v>61176.617364614278</v>
          </cell>
          <cell r="BC879">
            <v>216707.92510611328</v>
          </cell>
          <cell r="BD879">
            <v>1526386.9376669375</v>
          </cell>
          <cell r="BE879">
            <v>1248502.3951962099</v>
          </cell>
          <cell r="BF879">
            <v>61176.617364614278</v>
          </cell>
          <cell r="BG879">
            <v>216707.92510611328</v>
          </cell>
          <cell r="BH879">
            <v>1526386.9376669375</v>
          </cell>
        </row>
        <row r="880">
          <cell r="H880">
            <v>2</v>
          </cell>
          <cell r="I880">
            <v>1272308.5849351203</v>
          </cell>
          <cell r="J880">
            <v>61070.812076885777</v>
          </cell>
          <cell r="K880">
            <v>152686.3083322228</v>
          </cell>
          <cell r="L880">
            <v>1486065.7053442288</v>
          </cell>
          <cell r="M880">
            <v>1272308.5849351203</v>
          </cell>
          <cell r="N880">
            <v>61070.812076885777</v>
          </cell>
          <cell r="O880">
            <v>152686.3083322228</v>
          </cell>
          <cell r="P880">
            <v>1486065.7053442288</v>
          </cell>
          <cell r="Q880">
            <v>1272308.5849351203</v>
          </cell>
          <cell r="R880">
            <v>61070.812076885777</v>
          </cell>
          <cell r="S880">
            <v>152686.3083322228</v>
          </cell>
          <cell r="T880">
            <v>1486065.7053442288</v>
          </cell>
          <cell r="U880">
            <v>1272308.5849351203</v>
          </cell>
          <cell r="V880">
            <v>61070.812076885777</v>
          </cell>
          <cell r="W880">
            <v>152686.3083322228</v>
          </cell>
          <cell r="X880">
            <v>1486065.7053442288</v>
          </cell>
          <cell r="Y880">
            <v>1272308.5849351203</v>
          </cell>
          <cell r="Z880">
            <v>61070.812076885777</v>
          </cell>
          <cell r="AA880">
            <v>152686.3083322228</v>
          </cell>
          <cell r="AB880">
            <v>1486065.7053442288</v>
          </cell>
          <cell r="AC880">
            <v>1272308.5849351203</v>
          </cell>
          <cell r="AD880">
            <v>61070.812076885777</v>
          </cell>
          <cell r="AE880">
            <v>152686.3083322228</v>
          </cell>
          <cell r="AF880">
            <v>1486065.7053442288</v>
          </cell>
          <cell r="AG880">
            <v>1272308.5849351203</v>
          </cell>
          <cell r="AH880">
            <v>61070.812076885777</v>
          </cell>
          <cell r="AI880">
            <v>152686.3083322228</v>
          </cell>
          <cell r="AJ880">
            <v>1486065.7053442288</v>
          </cell>
          <cell r="AK880">
            <v>1272308.5849351203</v>
          </cell>
          <cell r="AL880">
            <v>61070.812076885777</v>
          </cell>
          <cell r="AM880">
            <v>152686.3083322228</v>
          </cell>
          <cell r="AN880">
            <v>1486065.7053442288</v>
          </cell>
          <cell r="AO880">
            <v>1272308.5849351203</v>
          </cell>
          <cell r="AP880">
            <v>61070.812076885777</v>
          </cell>
          <cell r="AQ880">
            <v>152686.3083322228</v>
          </cell>
          <cell r="AR880">
            <v>1486065.7053442288</v>
          </cell>
          <cell r="AS880">
            <v>1272308.5849351203</v>
          </cell>
          <cell r="AT880">
            <v>61070.812076885777</v>
          </cell>
          <cell r="AU880">
            <v>152686.3083322228</v>
          </cell>
          <cell r="AV880">
            <v>1486065.7053442288</v>
          </cell>
          <cell r="AW880">
            <v>1272308.5849351203</v>
          </cell>
          <cell r="AX880">
            <v>61070.812076885777</v>
          </cell>
          <cell r="AY880">
            <v>152686.3083322228</v>
          </cell>
          <cell r="AZ880">
            <v>1486065.7053442288</v>
          </cell>
          <cell r="BA880">
            <v>1272308.5849351203</v>
          </cell>
          <cell r="BB880">
            <v>61070.812076885777</v>
          </cell>
          <cell r="BC880">
            <v>152686.3083322228</v>
          </cell>
          <cell r="BD880">
            <v>1486065.7053442288</v>
          </cell>
          <cell r="BE880">
            <v>1272308.5849351203</v>
          </cell>
          <cell r="BF880">
            <v>61070.812076885777</v>
          </cell>
          <cell r="BG880">
            <v>152686.3083322228</v>
          </cell>
          <cell r="BH880">
            <v>1486065.7053442288</v>
          </cell>
        </row>
        <row r="881">
          <cell r="H881">
            <v>3</v>
          </cell>
          <cell r="I881">
            <v>25432946.037736356</v>
          </cell>
          <cell r="J881">
            <v>1266560.7126792704</v>
          </cell>
          <cell r="K881">
            <v>2019444.7030907404</v>
          </cell>
          <cell r="L881">
            <v>28718951.453506365</v>
          </cell>
          <cell r="M881">
            <v>25432946.037736356</v>
          </cell>
          <cell r="N881">
            <v>1266560.7126792704</v>
          </cell>
          <cell r="O881">
            <v>2019444.7030907404</v>
          </cell>
          <cell r="P881">
            <v>28718951.453506365</v>
          </cell>
          <cell r="Q881">
            <v>25432946.037736356</v>
          </cell>
          <cell r="R881">
            <v>1266560.7126792704</v>
          </cell>
          <cell r="S881">
            <v>2019444.7030907404</v>
          </cell>
          <cell r="T881">
            <v>28718951.453506365</v>
          </cell>
          <cell r="U881">
            <v>25432946.037736356</v>
          </cell>
          <cell r="V881">
            <v>1266560.7126792704</v>
          </cell>
          <cell r="W881">
            <v>2019444.7030907404</v>
          </cell>
          <cell r="X881">
            <v>28718951.453506365</v>
          </cell>
          <cell r="Y881">
            <v>25432946.037736356</v>
          </cell>
          <cell r="Z881">
            <v>1266560.7126792704</v>
          </cell>
          <cell r="AA881">
            <v>2019444.7030907404</v>
          </cell>
          <cell r="AB881">
            <v>28718951.453506365</v>
          </cell>
          <cell r="AC881">
            <v>25432946.037736356</v>
          </cell>
          <cell r="AD881">
            <v>1266560.7126792704</v>
          </cell>
          <cell r="AE881">
            <v>2019444.7030907404</v>
          </cell>
          <cell r="AF881">
            <v>28718951.453506365</v>
          </cell>
          <cell r="AG881">
            <v>25432946.037736356</v>
          </cell>
          <cell r="AH881">
            <v>1266560.7126792704</v>
          </cell>
          <cell r="AI881">
            <v>2019444.7030907404</v>
          </cell>
          <cell r="AJ881">
            <v>28718951.453506365</v>
          </cell>
          <cell r="AK881">
            <v>25432946.037736356</v>
          </cell>
          <cell r="AL881">
            <v>1266560.7126792704</v>
          </cell>
          <cell r="AM881">
            <v>2019444.7030907404</v>
          </cell>
          <cell r="AN881">
            <v>28718951.453506365</v>
          </cell>
          <cell r="AO881">
            <v>25432946.037736356</v>
          </cell>
          <cell r="AP881">
            <v>1266560.7126792704</v>
          </cell>
          <cell r="AQ881">
            <v>2019444.7030907404</v>
          </cell>
          <cell r="AR881">
            <v>28718951.453506365</v>
          </cell>
          <cell r="AS881">
            <v>25432946.037736356</v>
          </cell>
          <cell r="AT881">
            <v>1266560.7126792704</v>
          </cell>
          <cell r="AU881">
            <v>2019444.7030907404</v>
          </cell>
          <cell r="AV881">
            <v>28718951.453506365</v>
          </cell>
          <cell r="AW881">
            <v>25432946.037736356</v>
          </cell>
          <cell r="AX881">
            <v>1266560.7126792704</v>
          </cell>
          <cell r="AY881">
            <v>2019444.7030907404</v>
          </cell>
          <cell r="AZ881">
            <v>28718951.453506365</v>
          </cell>
          <cell r="BA881">
            <v>25432946.037736356</v>
          </cell>
          <cell r="BB881">
            <v>1266560.7126792704</v>
          </cell>
          <cell r="BC881">
            <v>2019444.7030907404</v>
          </cell>
          <cell r="BD881">
            <v>28718951.453506365</v>
          </cell>
          <cell r="BE881">
            <v>25432946.037736356</v>
          </cell>
          <cell r="BF881">
            <v>1266560.7126792704</v>
          </cell>
          <cell r="BG881">
            <v>2019444.7030907404</v>
          </cell>
          <cell r="BH881">
            <v>28718951.453506365</v>
          </cell>
        </row>
        <row r="882">
          <cell r="H882">
            <v>4</v>
          </cell>
          <cell r="I882">
            <v>50872504.905955739</v>
          </cell>
          <cell r="J882">
            <v>2533450.7443165956</v>
          </cell>
          <cell r="K882">
            <v>2708919.0328064971</v>
          </cell>
          <cell r="L882">
            <v>56114874.683078825</v>
          </cell>
          <cell r="M882">
            <v>50872504.905955739</v>
          </cell>
          <cell r="N882">
            <v>2533450.7443165956</v>
          </cell>
          <cell r="O882">
            <v>2708919.0328064971</v>
          </cell>
          <cell r="P882">
            <v>56114874.683078825</v>
          </cell>
          <cell r="Q882">
            <v>50872504.905955739</v>
          </cell>
          <cell r="R882">
            <v>2533450.7443165956</v>
          </cell>
          <cell r="S882">
            <v>2708919.0328064971</v>
          </cell>
          <cell r="T882">
            <v>56114874.683078825</v>
          </cell>
          <cell r="U882">
            <v>50872504.905955739</v>
          </cell>
          <cell r="V882">
            <v>2533450.7443165956</v>
          </cell>
          <cell r="W882">
            <v>2708919.0328064971</v>
          </cell>
          <cell r="X882">
            <v>56114874.683078825</v>
          </cell>
          <cell r="Y882">
            <v>50872504.905955739</v>
          </cell>
          <cell r="Z882">
            <v>2533450.7443165956</v>
          </cell>
          <cell r="AA882">
            <v>2708919.0328064971</v>
          </cell>
          <cell r="AB882">
            <v>56114874.683078825</v>
          </cell>
          <cell r="AC882">
            <v>50872504.905955739</v>
          </cell>
          <cell r="AD882">
            <v>2533450.7443165956</v>
          </cell>
          <cell r="AE882">
            <v>2708919.0328064971</v>
          </cell>
          <cell r="AF882">
            <v>56114874.683078825</v>
          </cell>
          <cell r="AG882">
            <v>50872504.905955739</v>
          </cell>
          <cell r="AH882">
            <v>2533450.7443165956</v>
          </cell>
          <cell r="AI882">
            <v>2708919.0328064971</v>
          </cell>
          <cell r="AJ882">
            <v>56114874.683078825</v>
          </cell>
          <cell r="AK882">
            <v>50872504.905955739</v>
          </cell>
          <cell r="AL882">
            <v>2533450.7443165956</v>
          </cell>
          <cell r="AM882">
            <v>2708919.0328064971</v>
          </cell>
          <cell r="AN882">
            <v>56114874.683078825</v>
          </cell>
          <cell r="AO882">
            <v>50872504.905955739</v>
          </cell>
          <cell r="AP882">
            <v>2533450.7443165956</v>
          </cell>
          <cell r="AQ882">
            <v>2708919.0328064971</v>
          </cell>
          <cell r="AR882">
            <v>56114874.683078825</v>
          </cell>
          <cell r="AS882">
            <v>50872504.905955739</v>
          </cell>
          <cell r="AT882">
            <v>2533450.7443165956</v>
          </cell>
          <cell r="AU882">
            <v>2708919.0328064971</v>
          </cell>
          <cell r="AV882">
            <v>56114874.683078825</v>
          </cell>
          <cell r="AW882">
            <v>50872504.905955739</v>
          </cell>
          <cell r="AX882">
            <v>2533450.7443165956</v>
          </cell>
          <cell r="AY882">
            <v>2708919.0328064971</v>
          </cell>
          <cell r="AZ882">
            <v>56114874.683078825</v>
          </cell>
          <cell r="BA882">
            <v>50872504.905955739</v>
          </cell>
          <cell r="BB882">
            <v>2533450.7443165956</v>
          </cell>
          <cell r="BC882">
            <v>2708919.0328064971</v>
          </cell>
          <cell r="BD882">
            <v>56114874.683078825</v>
          </cell>
          <cell r="BE882">
            <v>50872504.905955739</v>
          </cell>
          <cell r="BF882">
            <v>2533450.7443165956</v>
          </cell>
          <cell r="BG882">
            <v>2708919.0328064971</v>
          </cell>
          <cell r="BH882">
            <v>56114874.683078825</v>
          </cell>
        </row>
        <row r="883">
          <cell r="H883">
            <v>5</v>
          </cell>
          <cell r="I883">
            <v>17809675.056898478</v>
          </cell>
          <cell r="J883">
            <v>872674.07778802549</v>
          </cell>
          <cell r="K883">
            <v>788074.61644555582</v>
          </cell>
          <cell r="L883">
            <v>19470423.75113206</v>
          </cell>
          <cell r="M883">
            <v>17809675.056898478</v>
          </cell>
          <cell r="N883">
            <v>872674.07778802549</v>
          </cell>
          <cell r="O883">
            <v>788074.61644555582</v>
          </cell>
          <cell r="P883">
            <v>19470423.75113206</v>
          </cell>
          <cell r="Q883">
            <v>17809675.056898478</v>
          </cell>
          <cell r="R883">
            <v>872674.07778802549</v>
          </cell>
          <cell r="S883">
            <v>788074.61644555582</v>
          </cell>
          <cell r="T883">
            <v>19470423.75113206</v>
          </cell>
          <cell r="U883">
            <v>17809675.056898478</v>
          </cell>
          <cell r="V883">
            <v>872674.07778802549</v>
          </cell>
          <cell r="W883">
            <v>788074.61644555582</v>
          </cell>
          <cell r="X883">
            <v>19470423.75113206</v>
          </cell>
          <cell r="Y883">
            <v>17809675.056898478</v>
          </cell>
          <cell r="Z883">
            <v>872674.07778802549</v>
          </cell>
          <cell r="AA883">
            <v>788074.61644555582</v>
          </cell>
          <cell r="AB883">
            <v>19470423.75113206</v>
          </cell>
          <cell r="AC883">
            <v>17809675.056898478</v>
          </cell>
          <cell r="AD883">
            <v>872674.07778802549</v>
          </cell>
          <cell r="AE883">
            <v>788074.61644555582</v>
          </cell>
          <cell r="AF883">
            <v>19470423.75113206</v>
          </cell>
          <cell r="AG883">
            <v>17809675.056898478</v>
          </cell>
          <cell r="AH883">
            <v>872674.07778802549</v>
          </cell>
          <cell r="AI883">
            <v>788074.61644555582</v>
          </cell>
          <cell r="AJ883">
            <v>19470423.75113206</v>
          </cell>
          <cell r="AK883">
            <v>17809675.056898478</v>
          </cell>
          <cell r="AL883">
            <v>872674.07778802549</v>
          </cell>
          <cell r="AM883">
            <v>788074.61644555582</v>
          </cell>
          <cell r="AN883">
            <v>19470423.75113206</v>
          </cell>
          <cell r="AO883">
            <v>17809675.056898478</v>
          </cell>
          <cell r="AP883">
            <v>872674.07778802549</v>
          </cell>
          <cell r="AQ883">
            <v>788074.61644555582</v>
          </cell>
          <cell r="AR883">
            <v>19470423.75113206</v>
          </cell>
          <cell r="AS883">
            <v>17809675.056898478</v>
          </cell>
          <cell r="AT883">
            <v>872674.07778802549</v>
          </cell>
          <cell r="AU883">
            <v>788074.61644555582</v>
          </cell>
          <cell r="AV883">
            <v>19470423.75113206</v>
          </cell>
          <cell r="AW883">
            <v>17809675.056898478</v>
          </cell>
          <cell r="AX883">
            <v>872674.07778802549</v>
          </cell>
          <cell r="AY883">
            <v>788074.61644555582</v>
          </cell>
          <cell r="AZ883">
            <v>19470423.75113206</v>
          </cell>
          <cell r="BA883">
            <v>17809675.056898478</v>
          </cell>
          <cell r="BB883">
            <v>872674.07778802549</v>
          </cell>
          <cell r="BC883">
            <v>788074.61644555582</v>
          </cell>
          <cell r="BD883">
            <v>19470423.75113206</v>
          </cell>
          <cell r="BE883">
            <v>17809675.056898478</v>
          </cell>
          <cell r="BF883">
            <v>872674.07778802549</v>
          </cell>
          <cell r="BG883">
            <v>788074.61644555582</v>
          </cell>
          <cell r="BH883">
            <v>19470423.75113206</v>
          </cell>
        </row>
        <row r="884">
          <cell r="H884">
            <v>6</v>
          </cell>
          <cell r="I884">
            <v>34689586.147882827</v>
          </cell>
          <cell r="J884">
            <v>1699789.7212462586</v>
          </cell>
          <cell r="K884">
            <v>1182111.9246683333</v>
          </cell>
          <cell r="L884">
            <v>37571487.793797418</v>
          </cell>
          <cell r="M884">
            <v>34689586.147882827</v>
          </cell>
          <cell r="N884">
            <v>1699789.7212462586</v>
          </cell>
          <cell r="O884">
            <v>1182111.9246683333</v>
          </cell>
          <cell r="P884">
            <v>37571487.793797418</v>
          </cell>
          <cell r="Q884">
            <v>34689586.147882827</v>
          </cell>
          <cell r="R884">
            <v>1699789.7212462586</v>
          </cell>
          <cell r="S884">
            <v>1182111.9246683333</v>
          </cell>
          <cell r="T884">
            <v>37571487.793797418</v>
          </cell>
          <cell r="U884">
            <v>34689586.147882827</v>
          </cell>
          <cell r="V884">
            <v>1699789.7212462586</v>
          </cell>
          <cell r="W884">
            <v>1182111.9246683333</v>
          </cell>
          <cell r="X884">
            <v>37571487.793797418</v>
          </cell>
          <cell r="Y884">
            <v>34689586.147882827</v>
          </cell>
          <cell r="Z884">
            <v>1699789.7212462586</v>
          </cell>
          <cell r="AA884">
            <v>1182111.9246683333</v>
          </cell>
          <cell r="AB884">
            <v>37571487.793797418</v>
          </cell>
          <cell r="AC884">
            <v>34689586.147882827</v>
          </cell>
          <cell r="AD884">
            <v>1699789.7212462586</v>
          </cell>
          <cell r="AE884">
            <v>1182111.9246683333</v>
          </cell>
          <cell r="AF884">
            <v>37571487.793797418</v>
          </cell>
          <cell r="AG884">
            <v>34689586.147882827</v>
          </cell>
          <cell r="AH884">
            <v>1699789.7212462586</v>
          </cell>
          <cell r="AI884">
            <v>1182111.9246683333</v>
          </cell>
          <cell r="AJ884">
            <v>37571487.793797418</v>
          </cell>
          <cell r="AK884">
            <v>34689586.147882827</v>
          </cell>
          <cell r="AL884">
            <v>1699789.7212462586</v>
          </cell>
          <cell r="AM884">
            <v>1182111.9246683333</v>
          </cell>
          <cell r="AN884">
            <v>37571487.793797418</v>
          </cell>
          <cell r="AO884">
            <v>34689586.147882827</v>
          </cell>
          <cell r="AP884">
            <v>1699789.7212462586</v>
          </cell>
          <cell r="AQ884">
            <v>1182111.9246683333</v>
          </cell>
          <cell r="AR884">
            <v>37571487.793797418</v>
          </cell>
          <cell r="AS884">
            <v>34689586.147882827</v>
          </cell>
          <cell r="AT884">
            <v>1699789.7212462586</v>
          </cell>
          <cell r="AU884">
            <v>1182111.9246683333</v>
          </cell>
          <cell r="AV884">
            <v>37571487.793797418</v>
          </cell>
          <cell r="AW884">
            <v>34689586.147882827</v>
          </cell>
          <cell r="AX884">
            <v>1699789.7212462586</v>
          </cell>
          <cell r="AY884">
            <v>1182111.9246683333</v>
          </cell>
          <cell r="AZ884">
            <v>37571487.793797418</v>
          </cell>
          <cell r="BA884">
            <v>34689586.147882827</v>
          </cell>
          <cell r="BB884">
            <v>1699789.7212462586</v>
          </cell>
          <cell r="BC884">
            <v>1182111.9246683333</v>
          </cell>
          <cell r="BD884">
            <v>37571487.793797418</v>
          </cell>
          <cell r="BE884">
            <v>34689586.147882827</v>
          </cell>
          <cell r="BF884">
            <v>1699789.7212462586</v>
          </cell>
          <cell r="BG884">
            <v>1182111.9246683333</v>
          </cell>
          <cell r="BH884">
            <v>37571487.793797418</v>
          </cell>
        </row>
        <row r="885">
          <cell r="H885" t="str">
            <v>Otros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0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O885">
            <v>0</v>
          </cell>
          <cell r="AP885">
            <v>0</v>
          </cell>
          <cell r="AQ885">
            <v>0</v>
          </cell>
          <cell r="AR885">
            <v>0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0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0</v>
          </cell>
          <cell r="BH885">
            <v>0</v>
          </cell>
        </row>
        <row r="886">
          <cell r="H886" t="str">
            <v>Subtotal</v>
          </cell>
          <cell r="I886">
            <v>131325523.12860471</v>
          </cell>
          <cell r="J886">
            <v>6494722.6854716493</v>
          </cell>
          <cell r="K886">
            <v>7067944.5104494626</v>
          </cell>
          <cell r="L886">
            <v>144888190.32452583</v>
          </cell>
          <cell r="M886">
            <v>131325523.12860471</v>
          </cell>
          <cell r="N886">
            <v>6494722.6854716493</v>
          </cell>
          <cell r="O886">
            <v>7067944.5104494626</v>
          </cell>
          <cell r="P886">
            <v>144888190.32452583</v>
          </cell>
          <cell r="Q886">
            <v>131325523.12860471</v>
          </cell>
          <cell r="R886">
            <v>6494722.6854716493</v>
          </cell>
          <cell r="S886">
            <v>7067944.5104494626</v>
          </cell>
          <cell r="T886">
            <v>144888190.32452583</v>
          </cell>
          <cell r="U886">
            <v>131325523.12860471</v>
          </cell>
          <cell r="V886">
            <v>6494722.6854716493</v>
          </cell>
          <cell r="W886">
            <v>7067944.5104494626</v>
          </cell>
          <cell r="X886">
            <v>144888190.32452583</v>
          </cell>
          <cell r="Y886">
            <v>131325523.12860471</v>
          </cell>
          <cell r="Z886">
            <v>6494722.6854716493</v>
          </cell>
          <cell r="AA886">
            <v>7067944.5104494626</v>
          </cell>
          <cell r="AB886">
            <v>144888190.32452583</v>
          </cell>
          <cell r="AC886">
            <v>131325523.12860471</v>
          </cell>
          <cell r="AD886">
            <v>6494722.6854716493</v>
          </cell>
          <cell r="AE886">
            <v>7067944.5104494626</v>
          </cell>
          <cell r="AF886">
            <v>144888190.32452583</v>
          </cell>
          <cell r="AG886">
            <v>131325523.12860471</v>
          </cell>
          <cell r="AH886">
            <v>6494722.6854716493</v>
          </cell>
          <cell r="AI886">
            <v>7067944.5104494626</v>
          </cell>
          <cell r="AJ886">
            <v>144888190.32452583</v>
          </cell>
          <cell r="AK886">
            <v>131325523.12860471</v>
          </cell>
          <cell r="AL886">
            <v>6494722.6854716493</v>
          </cell>
          <cell r="AM886">
            <v>7067944.5104494626</v>
          </cell>
          <cell r="AN886">
            <v>144888190.32452583</v>
          </cell>
          <cell r="AO886">
            <v>131325523.12860471</v>
          </cell>
          <cell r="AP886">
            <v>6494722.6854716493</v>
          </cell>
          <cell r="AQ886">
            <v>7067944.5104494626</v>
          </cell>
          <cell r="AR886">
            <v>144888190.32452583</v>
          </cell>
          <cell r="AS886">
            <v>131325523.12860471</v>
          </cell>
          <cell r="AT886">
            <v>6494722.6854716493</v>
          </cell>
          <cell r="AU886">
            <v>7067944.5104494626</v>
          </cell>
          <cell r="AV886">
            <v>144888190.32452583</v>
          </cell>
          <cell r="AW886">
            <v>131325523.12860471</v>
          </cell>
          <cell r="AX886">
            <v>6494722.6854716493</v>
          </cell>
          <cell r="AY886">
            <v>7067944.5104494626</v>
          </cell>
          <cell r="AZ886">
            <v>144888190.32452583</v>
          </cell>
          <cell r="BA886">
            <v>131325523.12860471</v>
          </cell>
          <cell r="BB886">
            <v>6494722.6854716493</v>
          </cell>
          <cell r="BC886">
            <v>7067944.5104494626</v>
          </cell>
          <cell r="BD886">
            <v>144888190.32452583</v>
          </cell>
          <cell r="BE886">
            <v>131325523.12860471</v>
          </cell>
          <cell r="BF886">
            <v>6494722.6854716493</v>
          </cell>
          <cell r="BG886">
            <v>7067944.5104494626</v>
          </cell>
          <cell r="BH886">
            <v>144888190.32452583</v>
          </cell>
        </row>
        <row r="888">
          <cell r="H888" t="str">
            <v>Pequeños</v>
          </cell>
        </row>
        <row r="889">
          <cell r="H889" t="str">
            <v>Productores</v>
          </cell>
        </row>
        <row r="890">
          <cell r="H890">
            <v>1</v>
          </cell>
          <cell r="I890">
            <v>6191655.003031808</v>
          </cell>
          <cell r="J890">
            <v>14482.627784276034</v>
          </cell>
          <cell r="K890">
            <v>309582.75015159039</v>
          </cell>
          <cell r="L890">
            <v>6515720.3809676748</v>
          </cell>
          <cell r="M890">
            <v>6191655.003031808</v>
          </cell>
          <cell r="N890">
            <v>14482.627784276034</v>
          </cell>
          <cell r="O890">
            <v>309582.75015159039</v>
          </cell>
          <cell r="P890">
            <v>6515720.3809676748</v>
          </cell>
          <cell r="Q890">
            <v>6191655.003031808</v>
          </cell>
          <cell r="R890">
            <v>14482.627784276034</v>
          </cell>
          <cell r="S890">
            <v>309582.75015159039</v>
          </cell>
          <cell r="T890">
            <v>6515720.3809676748</v>
          </cell>
          <cell r="U890">
            <v>6191655.003031808</v>
          </cell>
          <cell r="V890">
            <v>14482.627784276034</v>
          </cell>
          <cell r="W890">
            <v>309582.75015159039</v>
          </cell>
          <cell r="X890">
            <v>6515720.3809676748</v>
          </cell>
          <cell r="Y890">
            <v>6191655.003031808</v>
          </cell>
          <cell r="Z890">
            <v>14482.627784276034</v>
          </cell>
          <cell r="AA890">
            <v>309582.75015159039</v>
          </cell>
          <cell r="AB890">
            <v>6515720.3809676748</v>
          </cell>
          <cell r="AC890">
            <v>6191655.003031808</v>
          </cell>
          <cell r="AD890">
            <v>14482.627784276034</v>
          </cell>
          <cell r="AE890">
            <v>309582.75015159039</v>
          </cell>
          <cell r="AF890">
            <v>6515720.3809676748</v>
          </cell>
          <cell r="AG890">
            <v>6191655.003031808</v>
          </cell>
          <cell r="AH890">
            <v>14482.627784276034</v>
          </cell>
          <cell r="AI890">
            <v>309582.75015159039</v>
          </cell>
          <cell r="AJ890">
            <v>6515720.3809676748</v>
          </cell>
          <cell r="AK890">
            <v>6191655.003031808</v>
          </cell>
          <cell r="AL890">
            <v>14482.627784276034</v>
          </cell>
          <cell r="AM890">
            <v>309582.75015159039</v>
          </cell>
          <cell r="AN890">
            <v>6515720.3809676748</v>
          </cell>
          <cell r="AO890">
            <v>6191655.003031808</v>
          </cell>
          <cell r="AP890">
            <v>14482.627784276034</v>
          </cell>
          <cell r="AQ890">
            <v>309582.75015159039</v>
          </cell>
          <cell r="AR890">
            <v>6515720.3809676748</v>
          </cell>
          <cell r="AS890">
            <v>6191655.003031808</v>
          </cell>
          <cell r="AT890">
            <v>14482.627784276034</v>
          </cell>
          <cell r="AU890">
            <v>309582.75015159039</v>
          </cell>
          <cell r="AV890">
            <v>6515720.3809676748</v>
          </cell>
          <cell r="AW890">
            <v>6191655.003031808</v>
          </cell>
          <cell r="AX890">
            <v>14482.627784276034</v>
          </cell>
          <cell r="AY890">
            <v>309582.75015159039</v>
          </cell>
          <cell r="AZ890">
            <v>6515720.3809676748</v>
          </cell>
          <cell r="BA890">
            <v>6191655.003031808</v>
          </cell>
          <cell r="BB890">
            <v>14482.627784276034</v>
          </cell>
          <cell r="BC890">
            <v>309582.75015159039</v>
          </cell>
          <cell r="BD890">
            <v>6515720.3809676748</v>
          </cell>
          <cell r="BE890">
            <v>6191655.003031808</v>
          </cell>
          <cell r="BF890">
            <v>14482.627784276034</v>
          </cell>
          <cell r="BG890">
            <v>309582.75015159039</v>
          </cell>
          <cell r="BH890">
            <v>6515720.3809676748</v>
          </cell>
        </row>
        <row r="891">
          <cell r="H891">
            <v>2</v>
          </cell>
          <cell r="I891">
            <v>7270776.5872487053</v>
          </cell>
          <cell r="J891">
            <v>24173.863113767286</v>
          </cell>
          <cell r="K891">
            <v>363538.82936243527</v>
          </cell>
          <cell r="L891">
            <v>7658489.2797249081</v>
          </cell>
          <cell r="M891">
            <v>7270776.5872487053</v>
          </cell>
          <cell r="N891">
            <v>24173.863113767286</v>
          </cell>
          <cell r="O891">
            <v>363538.82936243527</v>
          </cell>
          <cell r="P891">
            <v>7658489.2797249081</v>
          </cell>
          <cell r="Q891">
            <v>7270776.5872487053</v>
          </cell>
          <cell r="R891">
            <v>24173.863113767286</v>
          </cell>
          <cell r="S891">
            <v>363538.82936243527</v>
          </cell>
          <cell r="T891">
            <v>7658489.2797249081</v>
          </cell>
          <cell r="U891">
            <v>7270776.5872487053</v>
          </cell>
          <cell r="V891">
            <v>24173.863113767286</v>
          </cell>
          <cell r="W891">
            <v>363538.82936243527</v>
          </cell>
          <cell r="X891">
            <v>7658489.2797249081</v>
          </cell>
          <cell r="Y891">
            <v>7270776.5872487053</v>
          </cell>
          <cell r="Z891">
            <v>24173.863113767286</v>
          </cell>
          <cell r="AA891">
            <v>363538.82936243527</v>
          </cell>
          <cell r="AB891">
            <v>7658489.2797249081</v>
          </cell>
          <cell r="AC891">
            <v>7270776.5872487053</v>
          </cell>
          <cell r="AD891">
            <v>24173.863113767286</v>
          </cell>
          <cell r="AE891">
            <v>363538.82936243527</v>
          </cell>
          <cell r="AF891">
            <v>7658489.2797249081</v>
          </cell>
          <cell r="AG891">
            <v>7270776.5872487053</v>
          </cell>
          <cell r="AH891">
            <v>24173.863113767286</v>
          </cell>
          <cell r="AI891">
            <v>363538.82936243527</v>
          </cell>
          <cell r="AJ891">
            <v>7658489.2797249081</v>
          </cell>
          <cell r="AK891">
            <v>7270776.5872487053</v>
          </cell>
          <cell r="AL891">
            <v>24173.863113767286</v>
          </cell>
          <cell r="AM891">
            <v>363538.82936243527</v>
          </cell>
          <cell r="AN891">
            <v>7658489.2797249081</v>
          </cell>
          <cell r="AO891">
            <v>7270776.5872487053</v>
          </cell>
          <cell r="AP891">
            <v>24173.863113767286</v>
          </cell>
          <cell r="AQ891">
            <v>363538.82936243527</v>
          </cell>
          <cell r="AR891">
            <v>7658489.2797249081</v>
          </cell>
          <cell r="AS891">
            <v>7270776.5872487053</v>
          </cell>
          <cell r="AT891">
            <v>24173.863113767286</v>
          </cell>
          <cell r="AU891">
            <v>363538.82936243527</v>
          </cell>
          <cell r="AV891">
            <v>7658489.2797249081</v>
          </cell>
          <cell r="AW891">
            <v>7270776.5872487053</v>
          </cell>
          <cell r="AX891">
            <v>24173.863113767286</v>
          </cell>
          <cell r="AY891">
            <v>363538.82936243527</v>
          </cell>
          <cell r="AZ891">
            <v>7658489.2797249081</v>
          </cell>
          <cell r="BA891">
            <v>7270776.5872487053</v>
          </cell>
          <cell r="BB891">
            <v>24173.863113767286</v>
          </cell>
          <cell r="BC891">
            <v>363538.82936243527</v>
          </cell>
          <cell r="BD891">
            <v>7658489.2797249081</v>
          </cell>
          <cell r="BE891">
            <v>7270776.5872487053</v>
          </cell>
          <cell r="BF891">
            <v>24173.863113767286</v>
          </cell>
          <cell r="BG891">
            <v>363538.82936243527</v>
          </cell>
          <cell r="BH891">
            <v>7658489.2797249081</v>
          </cell>
        </row>
        <row r="892">
          <cell r="H892">
            <v>3</v>
          </cell>
          <cell r="I892">
            <v>9616403.3480511438</v>
          </cell>
          <cell r="J892">
            <v>48322.597471699075</v>
          </cell>
          <cell r="K892">
            <v>480820.16740255721</v>
          </cell>
          <cell r="L892">
            <v>10145546.112925401</v>
          </cell>
          <cell r="M892">
            <v>9616403.3480511438</v>
          </cell>
          <cell r="N892">
            <v>48322.597471699075</v>
          </cell>
          <cell r="O892">
            <v>480820.16740255721</v>
          </cell>
          <cell r="P892">
            <v>10145546.112925401</v>
          </cell>
          <cell r="Q892">
            <v>9616403.3480511438</v>
          </cell>
          <cell r="R892">
            <v>48322.597471699075</v>
          </cell>
          <cell r="S892">
            <v>480820.16740255721</v>
          </cell>
          <cell r="T892">
            <v>10145546.112925401</v>
          </cell>
          <cell r="U892">
            <v>9616403.3480511438</v>
          </cell>
          <cell r="V892">
            <v>48322.597471699075</v>
          </cell>
          <cell r="W892">
            <v>480820.16740255721</v>
          </cell>
          <cell r="X892">
            <v>10145546.112925401</v>
          </cell>
          <cell r="Y892">
            <v>9616403.3480511438</v>
          </cell>
          <cell r="Z892">
            <v>48322.597471699075</v>
          </cell>
          <cell r="AA892">
            <v>480820.16740255721</v>
          </cell>
          <cell r="AB892">
            <v>10145546.112925401</v>
          </cell>
          <cell r="AC892">
            <v>9616403.3480511438</v>
          </cell>
          <cell r="AD892">
            <v>48322.597471699075</v>
          </cell>
          <cell r="AE892">
            <v>480820.16740255721</v>
          </cell>
          <cell r="AF892">
            <v>10145546.112925401</v>
          </cell>
          <cell r="AG892">
            <v>9616403.3480511438</v>
          </cell>
          <cell r="AH892">
            <v>48322.597471699075</v>
          </cell>
          <cell r="AI892">
            <v>480820.16740255721</v>
          </cell>
          <cell r="AJ892">
            <v>10145546.112925401</v>
          </cell>
          <cell r="AK892">
            <v>9616403.3480511438</v>
          </cell>
          <cell r="AL892">
            <v>48322.597471699075</v>
          </cell>
          <cell r="AM892">
            <v>480820.16740255721</v>
          </cell>
          <cell r="AN892">
            <v>10145546.112925401</v>
          </cell>
          <cell r="AO892">
            <v>9616403.3480511438</v>
          </cell>
          <cell r="AP892">
            <v>48322.597471699075</v>
          </cell>
          <cell r="AQ892">
            <v>480820.16740255721</v>
          </cell>
          <cell r="AR892">
            <v>10145546.112925401</v>
          </cell>
          <cell r="AS892">
            <v>9616403.3480511438</v>
          </cell>
          <cell r="AT892">
            <v>48322.597471699075</v>
          </cell>
          <cell r="AU892">
            <v>480820.16740255721</v>
          </cell>
          <cell r="AV892">
            <v>10145546.112925401</v>
          </cell>
          <cell r="AW892">
            <v>9616403.3480511438</v>
          </cell>
          <cell r="AX892">
            <v>48322.597471699075</v>
          </cell>
          <cell r="AY892">
            <v>480820.16740255721</v>
          </cell>
          <cell r="AZ892">
            <v>10145546.112925401</v>
          </cell>
          <cell r="BA892">
            <v>9616403.3480511438</v>
          </cell>
          <cell r="BB892">
            <v>48322.597471699075</v>
          </cell>
          <cell r="BC892">
            <v>480820.16740255721</v>
          </cell>
          <cell r="BD892">
            <v>10145546.112925401</v>
          </cell>
          <cell r="BE892">
            <v>9616403.3480511438</v>
          </cell>
          <cell r="BF892">
            <v>48322.597471699075</v>
          </cell>
          <cell r="BG892">
            <v>480820.16740255721</v>
          </cell>
          <cell r="BH892">
            <v>10145546.112925401</v>
          </cell>
        </row>
        <row r="893">
          <cell r="H893">
            <v>4</v>
          </cell>
          <cell r="I893">
            <v>12899614.441935701</v>
          </cell>
          <cell r="J893">
            <v>96657.759321315898</v>
          </cell>
          <cell r="K893">
            <v>644980.72209678497</v>
          </cell>
          <cell r="L893">
            <v>13641252.923353802</v>
          </cell>
          <cell r="M893">
            <v>12899614.441935701</v>
          </cell>
          <cell r="N893">
            <v>96657.759321315898</v>
          </cell>
          <cell r="O893">
            <v>644980.72209678497</v>
          </cell>
          <cell r="P893">
            <v>13641252.923353802</v>
          </cell>
          <cell r="Q893">
            <v>12899614.441935701</v>
          </cell>
          <cell r="R893">
            <v>96657.759321315898</v>
          </cell>
          <cell r="S893">
            <v>644980.72209678497</v>
          </cell>
          <cell r="T893">
            <v>13641252.923353802</v>
          </cell>
          <cell r="U893">
            <v>12899614.441935701</v>
          </cell>
          <cell r="V893">
            <v>96657.759321315898</v>
          </cell>
          <cell r="W893">
            <v>644980.72209678497</v>
          </cell>
          <cell r="X893">
            <v>13641252.923353802</v>
          </cell>
          <cell r="Y893">
            <v>12899614.441935701</v>
          </cell>
          <cell r="Z893">
            <v>96657.759321315898</v>
          </cell>
          <cell r="AA893">
            <v>644980.72209678497</v>
          </cell>
          <cell r="AB893">
            <v>13641252.923353802</v>
          </cell>
          <cell r="AC893">
            <v>12899614.441935701</v>
          </cell>
          <cell r="AD893">
            <v>96657.759321315898</v>
          </cell>
          <cell r="AE893">
            <v>644980.72209678497</v>
          </cell>
          <cell r="AF893">
            <v>13641252.923353802</v>
          </cell>
          <cell r="AG893">
            <v>12899614.441935701</v>
          </cell>
          <cell r="AH893">
            <v>96657.759321315898</v>
          </cell>
          <cell r="AI893">
            <v>644980.72209678497</v>
          </cell>
          <cell r="AJ893">
            <v>13641252.923353802</v>
          </cell>
          <cell r="AK893">
            <v>12899614.441935701</v>
          </cell>
          <cell r="AL893">
            <v>96657.759321315898</v>
          </cell>
          <cell r="AM893">
            <v>644980.72209678497</v>
          </cell>
          <cell r="AN893">
            <v>13641252.923353802</v>
          </cell>
          <cell r="AO893">
            <v>12899614.441935701</v>
          </cell>
          <cell r="AP893">
            <v>96657.759321315898</v>
          </cell>
          <cell r="AQ893">
            <v>644980.72209678497</v>
          </cell>
          <cell r="AR893">
            <v>13641252.923353802</v>
          </cell>
          <cell r="AS893">
            <v>12899614.441935701</v>
          </cell>
          <cell r="AT893">
            <v>96657.759321315898</v>
          </cell>
          <cell r="AU893">
            <v>644980.72209678497</v>
          </cell>
          <cell r="AV893">
            <v>13641252.923353802</v>
          </cell>
          <cell r="AW893">
            <v>12899614.441935701</v>
          </cell>
          <cell r="AX893">
            <v>96657.759321315898</v>
          </cell>
          <cell r="AY893">
            <v>644980.72209678497</v>
          </cell>
          <cell r="AZ893">
            <v>13641252.923353802</v>
          </cell>
          <cell r="BA893">
            <v>12899614.441935701</v>
          </cell>
          <cell r="BB893">
            <v>96657.759321315898</v>
          </cell>
          <cell r="BC893">
            <v>644980.72209678497</v>
          </cell>
          <cell r="BD893">
            <v>13641252.923353802</v>
          </cell>
          <cell r="BE893">
            <v>12899614.441935701</v>
          </cell>
          <cell r="BF893">
            <v>96657.759321315898</v>
          </cell>
          <cell r="BG893">
            <v>644980.72209678497</v>
          </cell>
          <cell r="BH893">
            <v>13641252.923353802</v>
          </cell>
        </row>
        <row r="894">
          <cell r="H894">
            <v>5</v>
          </cell>
          <cell r="I894">
            <v>7505472.537576722</v>
          </cell>
          <cell r="J894">
            <v>56990.960182075134</v>
          </cell>
          <cell r="K894">
            <v>375273.62687883608</v>
          </cell>
          <cell r="L894">
            <v>7937737.1246376336</v>
          </cell>
          <cell r="M894">
            <v>7505472.537576722</v>
          </cell>
          <cell r="N894">
            <v>56990.960182075134</v>
          </cell>
          <cell r="O894">
            <v>375273.62687883608</v>
          </cell>
          <cell r="P894">
            <v>7937737.1246376336</v>
          </cell>
          <cell r="Q894">
            <v>7505472.537576722</v>
          </cell>
          <cell r="R894">
            <v>56990.960182075134</v>
          </cell>
          <cell r="S894">
            <v>375273.62687883608</v>
          </cell>
          <cell r="T894">
            <v>7937737.1246376336</v>
          </cell>
          <cell r="U894">
            <v>7505472.537576722</v>
          </cell>
          <cell r="V894">
            <v>56990.960182075134</v>
          </cell>
          <cell r="W894">
            <v>375273.62687883608</v>
          </cell>
          <cell r="X894">
            <v>7937737.1246376336</v>
          </cell>
          <cell r="Y894">
            <v>7505472.537576722</v>
          </cell>
          <cell r="Z894">
            <v>56990.960182075134</v>
          </cell>
          <cell r="AA894">
            <v>375273.62687883608</v>
          </cell>
          <cell r="AB894">
            <v>7937737.1246376336</v>
          </cell>
          <cell r="AC894">
            <v>7505472.537576722</v>
          </cell>
          <cell r="AD894">
            <v>56990.960182075134</v>
          </cell>
          <cell r="AE894">
            <v>375273.62687883608</v>
          </cell>
          <cell r="AF894">
            <v>7937737.1246376336</v>
          </cell>
          <cell r="AG894">
            <v>7505472.537576722</v>
          </cell>
          <cell r="AH894">
            <v>56990.960182075134</v>
          </cell>
          <cell r="AI894">
            <v>375273.62687883608</v>
          </cell>
          <cell r="AJ894">
            <v>7937737.1246376336</v>
          </cell>
          <cell r="AK894">
            <v>7505472.537576722</v>
          </cell>
          <cell r="AL894">
            <v>56990.960182075134</v>
          </cell>
          <cell r="AM894">
            <v>375273.62687883608</v>
          </cell>
          <cell r="AN894">
            <v>7937737.1246376336</v>
          </cell>
          <cell r="AO894">
            <v>7505472.537576722</v>
          </cell>
          <cell r="AP894">
            <v>56990.960182075134</v>
          </cell>
          <cell r="AQ894">
            <v>375273.62687883608</v>
          </cell>
          <cell r="AR894">
            <v>7937737.1246376336</v>
          </cell>
          <cell r="AS894">
            <v>7505472.537576722</v>
          </cell>
          <cell r="AT894">
            <v>56990.960182075134</v>
          </cell>
          <cell r="AU894">
            <v>375273.62687883608</v>
          </cell>
          <cell r="AV894">
            <v>7937737.1246376336</v>
          </cell>
          <cell r="AW894">
            <v>7505472.537576722</v>
          </cell>
          <cell r="AX894">
            <v>56990.960182075134</v>
          </cell>
          <cell r="AY894">
            <v>375273.62687883608</v>
          </cell>
          <cell r="AZ894">
            <v>7937737.1246376336</v>
          </cell>
          <cell r="BA894">
            <v>7505472.537576722</v>
          </cell>
          <cell r="BB894">
            <v>56990.960182075134</v>
          </cell>
          <cell r="BC894">
            <v>375273.62687883608</v>
          </cell>
          <cell r="BD894">
            <v>7937737.1246376336</v>
          </cell>
          <cell r="BE894">
            <v>7505472.537576722</v>
          </cell>
          <cell r="BF894">
            <v>56990.960182075134</v>
          </cell>
          <cell r="BG894">
            <v>375273.62687883608</v>
          </cell>
          <cell r="BH894">
            <v>7937737.1246376336</v>
          </cell>
        </row>
        <row r="895">
          <cell r="H895">
            <v>6</v>
          </cell>
          <cell r="I895">
            <v>11258208.80636508</v>
          </cell>
          <cell r="J895">
            <v>111006.67567322507</v>
          </cell>
          <cell r="K895">
            <v>562910.44031825394</v>
          </cell>
          <cell r="L895">
            <v>11932125.922356561</v>
          </cell>
          <cell r="M895">
            <v>11258208.80636508</v>
          </cell>
          <cell r="N895">
            <v>111006.67567322507</v>
          </cell>
          <cell r="O895">
            <v>562910.44031825394</v>
          </cell>
          <cell r="P895">
            <v>11932125.922356561</v>
          </cell>
          <cell r="Q895">
            <v>11258208.80636508</v>
          </cell>
          <cell r="R895">
            <v>111006.67567322507</v>
          </cell>
          <cell r="S895">
            <v>562910.44031825394</v>
          </cell>
          <cell r="T895">
            <v>11932125.922356561</v>
          </cell>
          <cell r="U895">
            <v>11258208.80636508</v>
          </cell>
          <cell r="V895">
            <v>111006.67567322507</v>
          </cell>
          <cell r="W895">
            <v>562910.44031825394</v>
          </cell>
          <cell r="X895">
            <v>11932125.922356561</v>
          </cell>
          <cell r="Y895">
            <v>11258208.80636508</v>
          </cell>
          <cell r="Z895">
            <v>111006.67567322507</v>
          </cell>
          <cell r="AA895">
            <v>562910.44031825394</v>
          </cell>
          <cell r="AB895">
            <v>11932125.922356561</v>
          </cell>
          <cell r="AC895">
            <v>11258208.80636508</v>
          </cell>
          <cell r="AD895">
            <v>111006.67567322507</v>
          </cell>
          <cell r="AE895">
            <v>562910.44031825394</v>
          </cell>
          <cell r="AF895">
            <v>11932125.922356561</v>
          </cell>
          <cell r="AG895">
            <v>11258208.80636508</v>
          </cell>
          <cell r="AH895">
            <v>111006.67567322507</v>
          </cell>
          <cell r="AI895">
            <v>562910.44031825394</v>
          </cell>
          <cell r="AJ895">
            <v>11932125.922356561</v>
          </cell>
          <cell r="AK895">
            <v>11258208.80636508</v>
          </cell>
          <cell r="AL895">
            <v>111006.67567322507</v>
          </cell>
          <cell r="AM895">
            <v>562910.44031825394</v>
          </cell>
          <cell r="AN895">
            <v>11932125.922356561</v>
          </cell>
          <cell r="AO895">
            <v>11258208.80636508</v>
          </cell>
          <cell r="AP895">
            <v>111006.67567322507</v>
          </cell>
          <cell r="AQ895">
            <v>562910.44031825394</v>
          </cell>
          <cell r="AR895">
            <v>11932125.922356561</v>
          </cell>
          <cell r="AS895">
            <v>11258208.80636508</v>
          </cell>
          <cell r="AT895">
            <v>111006.67567322507</v>
          </cell>
          <cell r="AU895">
            <v>562910.44031825394</v>
          </cell>
          <cell r="AV895">
            <v>11932125.922356561</v>
          </cell>
          <cell r="AW895">
            <v>11258208.80636508</v>
          </cell>
          <cell r="AX895">
            <v>111006.67567322507</v>
          </cell>
          <cell r="AY895">
            <v>562910.44031825394</v>
          </cell>
          <cell r="AZ895">
            <v>11932125.922356561</v>
          </cell>
          <cell r="BA895">
            <v>11258208.80636508</v>
          </cell>
          <cell r="BB895">
            <v>111006.67567322507</v>
          </cell>
          <cell r="BC895">
            <v>562910.44031825394</v>
          </cell>
          <cell r="BD895">
            <v>11932125.922356561</v>
          </cell>
          <cell r="BE895">
            <v>11258208.80636508</v>
          </cell>
          <cell r="BF895">
            <v>111006.67567322507</v>
          </cell>
          <cell r="BG895">
            <v>562910.44031825394</v>
          </cell>
          <cell r="BH895">
            <v>11932125.922356561</v>
          </cell>
        </row>
        <row r="896">
          <cell r="H896" t="str">
            <v>Otros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  <cell r="BD896">
            <v>0</v>
          </cell>
          <cell r="BE896">
            <v>0</v>
          </cell>
          <cell r="BF896">
            <v>0</v>
          </cell>
          <cell r="BG896">
            <v>0</v>
          </cell>
          <cell r="BH896">
            <v>0</v>
          </cell>
        </row>
        <row r="897">
          <cell r="H897" t="str">
            <v>Subtotal</v>
          </cell>
          <cell r="I897">
            <v>54742130.72420916</v>
          </cell>
          <cell r="J897">
            <v>351634.48354635847</v>
          </cell>
          <cell r="K897">
            <v>2737106.5362104578</v>
          </cell>
          <cell r="L897">
            <v>57830871.743965976</v>
          </cell>
          <cell r="M897">
            <v>54742130.72420916</v>
          </cell>
          <cell r="N897">
            <v>351634.48354635847</v>
          </cell>
          <cell r="O897">
            <v>2737106.5362104578</v>
          </cell>
          <cell r="P897">
            <v>57830871.743965976</v>
          </cell>
          <cell r="Q897">
            <v>54742130.72420916</v>
          </cell>
          <cell r="R897">
            <v>351634.48354635847</v>
          </cell>
          <cell r="S897">
            <v>2737106.5362104578</v>
          </cell>
          <cell r="T897">
            <v>57830871.743965976</v>
          </cell>
          <cell r="U897">
            <v>54742130.72420916</v>
          </cell>
          <cell r="V897">
            <v>351634.48354635847</v>
          </cell>
          <cell r="W897">
            <v>2737106.5362104578</v>
          </cell>
          <cell r="X897">
            <v>57830871.743965976</v>
          </cell>
          <cell r="Y897">
            <v>54742130.72420916</v>
          </cell>
          <cell r="Z897">
            <v>351634.48354635847</v>
          </cell>
          <cell r="AA897">
            <v>2737106.5362104578</v>
          </cell>
          <cell r="AB897">
            <v>57830871.743965976</v>
          </cell>
          <cell r="AC897">
            <v>54742130.72420916</v>
          </cell>
          <cell r="AD897">
            <v>351634.48354635847</v>
          </cell>
          <cell r="AE897">
            <v>2737106.5362104578</v>
          </cell>
          <cell r="AF897">
            <v>57830871.743965976</v>
          </cell>
          <cell r="AG897">
            <v>54742130.72420916</v>
          </cell>
          <cell r="AH897">
            <v>351634.48354635847</v>
          </cell>
          <cell r="AI897">
            <v>2737106.5362104578</v>
          </cell>
          <cell r="AJ897">
            <v>57830871.743965976</v>
          </cell>
          <cell r="AK897">
            <v>54742130.72420916</v>
          </cell>
          <cell r="AL897">
            <v>351634.48354635847</v>
          </cell>
          <cell r="AM897">
            <v>2737106.5362104578</v>
          </cell>
          <cell r="AN897">
            <v>57830871.743965976</v>
          </cell>
          <cell r="AO897">
            <v>54742130.72420916</v>
          </cell>
          <cell r="AP897">
            <v>351634.48354635847</v>
          </cell>
          <cell r="AQ897">
            <v>2737106.5362104578</v>
          </cell>
          <cell r="AR897">
            <v>57830871.743965976</v>
          </cell>
          <cell r="AS897">
            <v>54742130.72420916</v>
          </cell>
          <cell r="AT897">
            <v>351634.48354635847</v>
          </cell>
          <cell r="AU897">
            <v>2737106.5362104578</v>
          </cell>
          <cell r="AV897">
            <v>57830871.743965976</v>
          </cell>
          <cell r="AW897">
            <v>54742130.72420916</v>
          </cell>
          <cell r="AX897">
            <v>351634.48354635847</v>
          </cell>
          <cell r="AY897">
            <v>2737106.5362104578</v>
          </cell>
          <cell r="AZ897">
            <v>57830871.743965976</v>
          </cell>
          <cell r="BA897">
            <v>54742130.72420916</v>
          </cell>
          <cell r="BB897">
            <v>351634.48354635847</v>
          </cell>
          <cell r="BC897">
            <v>2737106.5362104578</v>
          </cell>
          <cell r="BD897">
            <v>57830871.743965976</v>
          </cell>
          <cell r="BE897">
            <v>54742130.72420916</v>
          </cell>
          <cell r="BF897">
            <v>351634.48354635847</v>
          </cell>
          <cell r="BG897">
            <v>2737106.5362104578</v>
          </cell>
          <cell r="BH897">
            <v>57830871.743965976</v>
          </cell>
        </row>
        <row r="899">
          <cell r="H899" t="str">
            <v xml:space="preserve">Grandes </v>
          </cell>
        </row>
        <row r="900">
          <cell r="H900" t="str">
            <v>Generadores</v>
          </cell>
        </row>
        <row r="901">
          <cell r="H901">
            <v>1</v>
          </cell>
          <cell r="I901">
            <v>51598457.767742805</v>
          </cell>
          <cell r="J901">
            <v>0</v>
          </cell>
          <cell r="K901">
            <v>0</v>
          </cell>
          <cell r="L901">
            <v>51598457.767742805</v>
          </cell>
          <cell r="M901">
            <v>51598457.767742805</v>
          </cell>
          <cell r="N901">
            <v>0</v>
          </cell>
          <cell r="O901">
            <v>0</v>
          </cell>
          <cell r="P901">
            <v>51598457.767742805</v>
          </cell>
          <cell r="Q901">
            <v>51598457.767742805</v>
          </cell>
          <cell r="R901">
            <v>0</v>
          </cell>
          <cell r="S901">
            <v>0</v>
          </cell>
          <cell r="T901">
            <v>51598457.767742805</v>
          </cell>
          <cell r="U901">
            <v>51598457.767742805</v>
          </cell>
          <cell r="V901">
            <v>0</v>
          </cell>
          <cell r="W901">
            <v>0</v>
          </cell>
          <cell r="X901">
            <v>51598457.767742805</v>
          </cell>
          <cell r="Y901">
            <v>51598457.767742805</v>
          </cell>
          <cell r="Z901">
            <v>0</v>
          </cell>
          <cell r="AA901">
            <v>0</v>
          </cell>
          <cell r="AB901">
            <v>51598457.767742805</v>
          </cell>
          <cell r="AC901">
            <v>51598457.767742805</v>
          </cell>
          <cell r="AD901">
            <v>0</v>
          </cell>
          <cell r="AE901">
            <v>0</v>
          </cell>
          <cell r="AF901">
            <v>51598457.767742805</v>
          </cell>
          <cell r="AG901">
            <v>51598457.767742805</v>
          </cell>
          <cell r="AH901">
            <v>0</v>
          </cell>
          <cell r="AI901">
            <v>0</v>
          </cell>
          <cell r="AJ901">
            <v>51598457.767742805</v>
          </cell>
          <cell r="AK901">
            <v>51598457.767742805</v>
          </cell>
          <cell r="AL901">
            <v>0</v>
          </cell>
          <cell r="AM901">
            <v>0</v>
          </cell>
          <cell r="AN901">
            <v>51598457.767742805</v>
          </cell>
          <cell r="AO901">
            <v>51598457.767742805</v>
          </cell>
          <cell r="AP901">
            <v>0</v>
          </cell>
          <cell r="AQ901">
            <v>0</v>
          </cell>
          <cell r="AR901">
            <v>51598457.767742805</v>
          </cell>
          <cell r="AS901">
            <v>51598457.767742805</v>
          </cell>
          <cell r="AT901">
            <v>0</v>
          </cell>
          <cell r="AU901">
            <v>0</v>
          </cell>
          <cell r="AV901">
            <v>51598457.767742805</v>
          </cell>
          <cell r="AW901">
            <v>51598457.767742805</v>
          </cell>
          <cell r="AX901">
            <v>0</v>
          </cell>
          <cell r="AY901">
            <v>0</v>
          </cell>
          <cell r="AZ901">
            <v>51598457.767742805</v>
          </cell>
          <cell r="BA901">
            <v>51598457.767742805</v>
          </cell>
          <cell r="BB901">
            <v>0</v>
          </cell>
          <cell r="BC901">
            <v>0</v>
          </cell>
          <cell r="BD901">
            <v>51598457.767742805</v>
          </cell>
          <cell r="BE901">
            <v>51598457.767742805</v>
          </cell>
          <cell r="BF901">
            <v>0</v>
          </cell>
          <cell r="BG901">
            <v>0</v>
          </cell>
          <cell r="BH901">
            <v>51598457.767742805</v>
          </cell>
        </row>
        <row r="902">
          <cell r="H902">
            <v>2</v>
          </cell>
          <cell r="I902">
            <v>82083609.203308165</v>
          </cell>
          <cell r="J902">
            <v>0</v>
          </cell>
          <cell r="K902">
            <v>0</v>
          </cell>
          <cell r="L902">
            <v>82083609.203308165</v>
          </cell>
          <cell r="M902">
            <v>82083609.203308165</v>
          </cell>
          <cell r="N902">
            <v>0</v>
          </cell>
          <cell r="O902">
            <v>0</v>
          </cell>
          <cell r="P902">
            <v>82083609.203308165</v>
          </cell>
          <cell r="Q902">
            <v>82083609.203308165</v>
          </cell>
          <cell r="R902">
            <v>0</v>
          </cell>
          <cell r="S902">
            <v>0</v>
          </cell>
          <cell r="T902">
            <v>82083609.203308165</v>
          </cell>
          <cell r="U902">
            <v>82083609.203308165</v>
          </cell>
          <cell r="V902">
            <v>0</v>
          </cell>
          <cell r="W902">
            <v>0</v>
          </cell>
          <cell r="X902">
            <v>82083609.203308165</v>
          </cell>
          <cell r="Y902">
            <v>82083609.203308165</v>
          </cell>
          <cell r="Z902">
            <v>0</v>
          </cell>
          <cell r="AA902">
            <v>0</v>
          </cell>
          <cell r="AB902">
            <v>82083609.203308165</v>
          </cell>
          <cell r="AC902">
            <v>82083609.203308165</v>
          </cell>
          <cell r="AD902">
            <v>0</v>
          </cell>
          <cell r="AE902">
            <v>0</v>
          </cell>
          <cell r="AF902">
            <v>82083609.203308165</v>
          </cell>
          <cell r="AG902">
            <v>82083609.203308165</v>
          </cell>
          <cell r="AH902">
            <v>0</v>
          </cell>
          <cell r="AI902">
            <v>0</v>
          </cell>
          <cell r="AJ902">
            <v>82083609.203308165</v>
          </cell>
          <cell r="AK902">
            <v>82083609.203308165</v>
          </cell>
          <cell r="AL902">
            <v>0</v>
          </cell>
          <cell r="AM902">
            <v>0</v>
          </cell>
          <cell r="AN902">
            <v>82083609.203308165</v>
          </cell>
          <cell r="AO902">
            <v>82083609.203308165</v>
          </cell>
          <cell r="AP902">
            <v>0</v>
          </cell>
          <cell r="AQ902">
            <v>0</v>
          </cell>
          <cell r="AR902">
            <v>82083609.203308165</v>
          </cell>
          <cell r="AS902">
            <v>82083609.203308165</v>
          </cell>
          <cell r="AT902">
            <v>0</v>
          </cell>
          <cell r="AU902">
            <v>0</v>
          </cell>
          <cell r="AV902">
            <v>82083609.203308165</v>
          </cell>
          <cell r="AW902">
            <v>82083609.203308165</v>
          </cell>
          <cell r="AX902">
            <v>0</v>
          </cell>
          <cell r="AY902">
            <v>0</v>
          </cell>
          <cell r="AZ902">
            <v>82083609.203308165</v>
          </cell>
          <cell r="BA902">
            <v>82083609.203308165</v>
          </cell>
          <cell r="BB902">
            <v>0</v>
          </cell>
          <cell r="BC902">
            <v>0</v>
          </cell>
          <cell r="BD902">
            <v>82083609.203308165</v>
          </cell>
          <cell r="BE902">
            <v>82083609.203308165</v>
          </cell>
          <cell r="BF902">
            <v>0</v>
          </cell>
          <cell r="BG902">
            <v>0</v>
          </cell>
          <cell r="BH902">
            <v>82083609.203308165</v>
          </cell>
        </row>
        <row r="903">
          <cell r="H903">
            <v>3</v>
          </cell>
          <cell r="I903">
            <v>225164176.12730163</v>
          </cell>
          <cell r="J903">
            <v>0</v>
          </cell>
          <cell r="K903">
            <v>0</v>
          </cell>
          <cell r="L903">
            <v>225164176.12730163</v>
          </cell>
          <cell r="M903">
            <v>225164176.12730163</v>
          </cell>
          <cell r="N903">
            <v>0</v>
          </cell>
          <cell r="O903">
            <v>0</v>
          </cell>
          <cell r="P903">
            <v>225164176.12730163</v>
          </cell>
          <cell r="Q903">
            <v>225164176.12730163</v>
          </cell>
          <cell r="R903">
            <v>0</v>
          </cell>
          <cell r="S903">
            <v>0</v>
          </cell>
          <cell r="T903">
            <v>225164176.12730163</v>
          </cell>
          <cell r="U903">
            <v>225164176.12730163</v>
          </cell>
          <cell r="V903">
            <v>0</v>
          </cell>
          <cell r="W903">
            <v>0</v>
          </cell>
          <cell r="X903">
            <v>225164176.12730163</v>
          </cell>
          <cell r="Y903">
            <v>225164176.12730163</v>
          </cell>
          <cell r="Z903">
            <v>0</v>
          </cell>
          <cell r="AA903">
            <v>0</v>
          </cell>
          <cell r="AB903">
            <v>225164176.12730163</v>
          </cell>
          <cell r="AC903">
            <v>225164176.12730163</v>
          </cell>
          <cell r="AD903">
            <v>0</v>
          </cell>
          <cell r="AE903">
            <v>0</v>
          </cell>
          <cell r="AF903">
            <v>225164176.12730163</v>
          </cell>
          <cell r="AG903">
            <v>225164176.12730163</v>
          </cell>
          <cell r="AH903">
            <v>0</v>
          </cell>
          <cell r="AI903">
            <v>0</v>
          </cell>
          <cell r="AJ903">
            <v>225164176.12730163</v>
          </cell>
          <cell r="AK903">
            <v>225164176.12730163</v>
          </cell>
          <cell r="AL903">
            <v>0</v>
          </cell>
          <cell r="AM903">
            <v>0</v>
          </cell>
          <cell r="AN903">
            <v>225164176.12730163</v>
          </cell>
          <cell r="AO903">
            <v>225164176.12730163</v>
          </cell>
          <cell r="AP903">
            <v>0</v>
          </cell>
          <cell r="AQ903">
            <v>0</v>
          </cell>
          <cell r="AR903">
            <v>225164176.12730163</v>
          </cell>
          <cell r="AS903">
            <v>225164176.12730163</v>
          </cell>
          <cell r="AT903">
            <v>0</v>
          </cell>
          <cell r="AU903">
            <v>0</v>
          </cell>
          <cell r="AV903">
            <v>225164176.12730163</v>
          </cell>
          <cell r="AW903">
            <v>225164176.12730163</v>
          </cell>
          <cell r="AX903">
            <v>0</v>
          </cell>
          <cell r="AY903">
            <v>0</v>
          </cell>
          <cell r="AZ903">
            <v>225164176.12730163</v>
          </cell>
          <cell r="BA903">
            <v>225164176.12730163</v>
          </cell>
          <cell r="BB903">
            <v>0</v>
          </cell>
          <cell r="BC903">
            <v>0</v>
          </cell>
          <cell r="BD903">
            <v>225164176.12730163</v>
          </cell>
          <cell r="BE903">
            <v>225164176.12730163</v>
          </cell>
          <cell r="BF903">
            <v>0</v>
          </cell>
          <cell r="BG903">
            <v>0</v>
          </cell>
          <cell r="BH903">
            <v>225164176.12730163</v>
          </cell>
        </row>
        <row r="904">
          <cell r="H904" t="str">
            <v>Otros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0</v>
          </cell>
          <cell r="BD904">
            <v>0</v>
          </cell>
          <cell r="BE904">
            <v>0</v>
          </cell>
          <cell r="BF904">
            <v>0</v>
          </cell>
          <cell r="BG904">
            <v>0</v>
          </cell>
          <cell r="BH904">
            <v>0</v>
          </cell>
        </row>
        <row r="905">
          <cell r="H905" t="str">
            <v>Subtotal</v>
          </cell>
          <cell r="I905">
            <v>358846243.09835261</v>
          </cell>
          <cell r="J905">
            <v>0</v>
          </cell>
          <cell r="K905">
            <v>0</v>
          </cell>
          <cell r="L905">
            <v>358846243.09835261</v>
          </cell>
          <cell r="M905">
            <v>358846243.09835261</v>
          </cell>
          <cell r="N905">
            <v>0</v>
          </cell>
          <cell r="O905">
            <v>0</v>
          </cell>
          <cell r="P905">
            <v>358846243.09835261</v>
          </cell>
          <cell r="Q905">
            <v>358846243.09835261</v>
          </cell>
          <cell r="R905">
            <v>0</v>
          </cell>
          <cell r="S905">
            <v>0</v>
          </cell>
          <cell r="T905">
            <v>358846243.09835261</v>
          </cell>
          <cell r="U905">
            <v>358846243.09835261</v>
          </cell>
          <cell r="V905">
            <v>0</v>
          </cell>
          <cell r="W905">
            <v>0</v>
          </cell>
          <cell r="X905">
            <v>358846243.09835261</v>
          </cell>
          <cell r="Y905">
            <v>358846243.09835261</v>
          </cell>
          <cell r="Z905">
            <v>0</v>
          </cell>
          <cell r="AA905">
            <v>0</v>
          </cell>
          <cell r="AB905">
            <v>358846243.09835261</v>
          </cell>
          <cell r="AC905">
            <v>358846243.09835261</v>
          </cell>
          <cell r="AD905">
            <v>0</v>
          </cell>
          <cell r="AE905">
            <v>0</v>
          </cell>
          <cell r="AF905">
            <v>358846243.09835261</v>
          </cell>
          <cell r="AG905">
            <v>358846243.09835261</v>
          </cell>
          <cell r="AH905">
            <v>0</v>
          </cell>
          <cell r="AI905">
            <v>0</v>
          </cell>
          <cell r="AJ905">
            <v>358846243.09835261</v>
          </cell>
          <cell r="AK905">
            <v>358846243.09835261</v>
          </cell>
          <cell r="AL905">
            <v>0</v>
          </cell>
          <cell r="AM905">
            <v>0</v>
          </cell>
          <cell r="AN905">
            <v>358846243.09835261</v>
          </cell>
          <cell r="AO905">
            <v>358846243.09835261</v>
          </cell>
          <cell r="AP905">
            <v>0</v>
          </cell>
          <cell r="AQ905">
            <v>0</v>
          </cell>
          <cell r="AR905">
            <v>358846243.09835261</v>
          </cell>
          <cell r="AS905">
            <v>358846243.09835261</v>
          </cell>
          <cell r="AT905">
            <v>0</v>
          </cell>
          <cell r="AU905">
            <v>0</v>
          </cell>
          <cell r="AV905">
            <v>358846243.09835261</v>
          </cell>
          <cell r="AW905">
            <v>358846243.09835261</v>
          </cell>
          <cell r="AX905">
            <v>0</v>
          </cell>
          <cell r="AY905">
            <v>0</v>
          </cell>
          <cell r="AZ905">
            <v>358846243.09835261</v>
          </cell>
          <cell r="BA905">
            <v>358846243.09835261</v>
          </cell>
          <cell r="BB905">
            <v>0</v>
          </cell>
          <cell r="BC905">
            <v>0</v>
          </cell>
          <cell r="BD905">
            <v>358846243.09835261</v>
          </cell>
          <cell r="BE905">
            <v>358846243.09835261</v>
          </cell>
          <cell r="BF905">
            <v>0</v>
          </cell>
          <cell r="BG905">
            <v>0</v>
          </cell>
          <cell r="BH905">
            <v>358846243.09835261</v>
          </cell>
        </row>
        <row r="907">
          <cell r="H907" t="str">
            <v>OTROS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P907">
            <v>0</v>
          </cell>
          <cell r="AQ907">
            <v>0</v>
          </cell>
          <cell r="AR907">
            <v>0</v>
          </cell>
          <cell r="AS907">
            <v>0</v>
          </cell>
          <cell r="AT907">
            <v>0</v>
          </cell>
          <cell r="AU907">
            <v>0</v>
          </cell>
          <cell r="AV907">
            <v>0</v>
          </cell>
          <cell r="AW907">
            <v>0</v>
          </cell>
          <cell r="AX907">
            <v>0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0</v>
          </cell>
          <cell r="BD907">
            <v>0</v>
          </cell>
          <cell r="BE907">
            <v>0</v>
          </cell>
          <cell r="BF907">
            <v>0</v>
          </cell>
          <cell r="BG907">
            <v>0</v>
          </cell>
          <cell r="BH907">
            <v>0</v>
          </cell>
        </row>
        <row r="909">
          <cell r="H909" t="str">
            <v>TOTAL</v>
          </cell>
          <cell r="I909">
            <v>544913896.95116651</v>
          </cell>
          <cell r="J909">
            <v>6846357.1690180078</v>
          </cell>
          <cell r="K909">
            <v>9805051.0466599204</v>
          </cell>
          <cell r="L909">
            <v>561565305.16684449</v>
          </cell>
          <cell r="M909">
            <v>544913896.95116651</v>
          </cell>
          <cell r="N909">
            <v>6846357.1690180078</v>
          </cell>
          <cell r="O909">
            <v>9805051.0466599204</v>
          </cell>
          <cell r="P909">
            <v>561565305.16684449</v>
          </cell>
          <cell r="Q909">
            <v>544913896.95116651</v>
          </cell>
          <cell r="R909">
            <v>6846357.1690180078</v>
          </cell>
          <cell r="S909">
            <v>9805051.0466599204</v>
          </cell>
          <cell r="T909">
            <v>561565305.16684449</v>
          </cell>
          <cell r="U909">
            <v>544913896.95116651</v>
          </cell>
          <cell r="V909">
            <v>6846357.1690180078</v>
          </cell>
          <cell r="W909">
            <v>9805051.0466599204</v>
          </cell>
          <cell r="X909">
            <v>561565305.16684449</v>
          </cell>
          <cell r="Y909">
            <v>544913896.95116651</v>
          </cell>
          <cell r="Z909">
            <v>6846357.1690180078</v>
          </cell>
          <cell r="AA909">
            <v>9805051.0466599204</v>
          </cell>
          <cell r="AB909">
            <v>561565305.16684449</v>
          </cell>
          <cell r="AC909">
            <v>544913896.95116651</v>
          </cell>
          <cell r="AD909">
            <v>6846357.1690180078</v>
          </cell>
          <cell r="AE909">
            <v>9805051.0466599204</v>
          </cell>
          <cell r="AF909">
            <v>561565305.16684449</v>
          </cell>
          <cell r="AG909">
            <v>544913896.95116651</v>
          </cell>
          <cell r="AH909">
            <v>6846357.1690180078</v>
          </cell>
          <cell r="AI909">
            <v>9805051.0466599204</v>
          </cell>
          <cell r="AJ909">
            <v>561565305.16684449</v>
          </cell>
          <cell r="AK909">
            <v>544913896.95116651</v>
          </cell>
          <cell r="AL909">
            <v>6846357.1690180078</v>
          </cell>
          <cell r="AM909">
            <v>9805051.0466599204</v>
          </cell>
          <cell r="AN909">
            <v>561565305.16684449</v>
          </cell>
          <cell r="AO909">
            <v>544913896.95116651</v>
          </cell>
          <cell r="AP909">
            <v>6846357.1690180078</v>
          </cell>
          <cell r="AQ909">
            <v>9805051.0466599204</v>
          </cell>
          <cell r="AR909">
            <v>561565305.16684449</v>
          </cell>
          <cell r="AS909">
            <v>544913896.95116651</v>
          </cell>
          <cell r="AT909">
            <v>6846357.1690180078</v>
          </cell>
          <cell r="AU909">
            <v>9805051.0466599204</v>
          </cell>
          <cell r="AV909">
            <v>561565305.16684449</v>
          </cell>
          <cell r="AW909">
            <v>544913896.95116651</v>
          </cell>
          <cell r="AX909">
            <v>6846357.1690180078</v>
          </cell>
          <cell r="AY909">
            <v>9805051.0466599204</v>
          </cell>
          <cell r="AZ909">
            <v>561565305.16684449</v>
          </cell>
          <cell r="BA909">
            <v>544913896.95116651</v>
          </cell>
          <cell r="BB909">
            <v>6846357.1690180078</v>
          </cell>
          <cell r="BC909">
            <v>9805051.0466599204</v>
          </cell>
          <cell r="BD909">
            <v>561565305.16684449</v>
          </cell>
          <cell r="BE909">
            <v>544913896.95116651</v>
          </cell>
          <cell r="BF909">
            <v>6846357.1690180078</v>
          </cell>
          <cell r="BG909">
            <v>9805051.0466599204</v>
          </cell>
          <cell r="BH909">
            <v>561565305.16684449</v>
          </cell>
        </row>
        <row r="913">
          <cell r="I913" t="str">
            <v>ENERO</v>
          </cell>
          <cell r="M913" t="str">
            <v>FEBRERO/97</v>
          </cell>
          <cell r="Q913" t="str">
            <v>MARZO/97</v>
          </cell>
          <cell r="U913" t="str">
            <v>ABRIL/97</v>
          </cell>
          <cell r="Y913" t="str">
            <v>MAYO/97</v>
          </cell>
          <cell r="AC913" t="str">
            <v>JUNIO/97</v>
          </cell>
          <cell r="AG913" t="str">
            <v>JULIO/97</v>
          </cell>
          <cell r="AK913" t="str">
            <v>AGOSTO/97</v>
          </cell>
          <cell r="AO913" t="str">
            <v>SEPTIEMBRE/97</v>
          </cell>
          <cell r="AS913" t="str">
            <v>OCTUBRE/97</v>
          </cell>
          <cell r="AW913" t="str">
            <v>NOVIEMBRE/97</v>
          </cell>
          <cell r="BA913" t="str">
            <v>DICIEMBRE/97</v>
          </cell>
          <cell r="BE913" t="str">
            <v>ENERO/98</v>
          </cell>
        </row>
        <row r="914">
          <cell r="H914" t="str">
            <v>ZONA 5</v>
          </cell>
          <cell r="I914" t="str">
            <v>Valor Facturado</v>
          </cell>
          <cell r="J914" t="str">
            <v>Facturacion U. R.</v>
          </cell>
          <cell r="K914" t="str">
            <v>Facturacion U. N. R.</v>
          </cell>
          <cell r="L914" t="str">
            <v>TOTAL</v>
          </cell>
          <cell r="M914" t="str">
            <v>Valor Facturado</v>
          </cell>
          <cell r="N914" t="str">
            <v>Facturacion U. R.</v>
          </cell>
          <cell r="O914" t="str">
            <v>Facturacion U. N. R.</v>
          </cell>
          <cell r="P914" t="str">
            <v>TOTAL</v>
          </cell>
          <cell r="Q914" t="str">
            <v>Valor Facturado</v>
          </cell>
          <cell r="R914" t="str">
            <v>Facturacion U. R.</v>
          </cell>
          <cell r="S914" t="str">
            <v>Facturacion U. N. R.</v>
          </cell>
          <cell r="T914" t="str">
            <v>TOTAL</v>
          </cell>
          <cell r="U914" t="str">
            <v>Valor Facturado</v>
          </cell>
          <cell r="V914" t="str">
            <v>Facturacion U. R.</v>
          </cell>
          <cell r="W914" t="str">
            <v>Facturacion U. N. R.</v>
          </cell>
          <cell r="X914" t="str">
            <v>TOTAL</v>
          </cell>
          <cell r="Y914" t="str">
            <v>Valor Facturado</v>
          </cell>
          <cell r="Z914" t="str">
            <v>Facturacion U. R.</v>
          </cell>
          <cell r="AA914" t="str">
            <v>Facturacion U. N. R.</v>
          </cell>
          <cell r="AB914" t="str">
            <v>TOTAL</v>
          </cell>
          <cell r="AC914" t="str">
            <v>Valor Facturado</v>
          </cell>
          <cell r="AD914" t="str">
            <v>Facturacion U. R.</v>
          </cell>
          <cell r="AE914" t="str">
            <v>Facturacion U. N. R.</v>
          </cell>
          <cell r="AF914" t="str">
            <v>TOTAL</v>
          </cell>
          <cell r="AG914" t="str">
            <v>Valor Facturado</v>
          </cell>
          <cell r="AH914" t="str">
            <v>Facturacion U. R.</v>
          </cell>
          <cell r="AI914" t="str">
            <v>Facturacion U. N. R.</v>
          </cell>
          <cell r="AJ914" t="str">
            <v>TOTAL</v>
          </cell>
          <cell r="AK914" t="str">
            <v>Valor Facturado</v>
          </cell>
          <cell r="AL914" t="str">
            <v>Facturacion U. R.</v>
          </cell>
          <cell r="AM914" t="str">
            <v>Facturacion U. N. R.</v>
          </cell>
          <cell r="AN914" t="str">
            <v>TOTAL</v>
          </cell>
          <cell r="AO914" t="str">
            <v>Valor Facturado</v>
          </cell>
          <cell r="AP914" t="str">
            <v>Facturacion U. R.</v>
          </cell>
          <cell r="AQ914" t="str">
            <v>Facturacion U. N. R.</v>
          </cell>
          <cell r="AR914" t="str">
            <v>TOTAL</v>
          </cell>
          <cell r="AS914" t="str">
            <v>Valor Facturado</v>
          </cell>
          <cell r="AT914" t="str">
            <v>Facturacion U. R.</v>
          </cell>
          <cell r="AU914" t="str">
            <v>Facturacion U. N. R.</v>
          </cell>
          <cell r="AV914" t="str">
            <v>TOTAL</v>
          </cell>
          <cell r="AW914" t="str">
            <v>Valor Facturado</v>
          </cell>
          <cell r="AX914" t="str">
            <v>Facturacion U. R.</v>
          </cell>
          <cell r="AY914" t="str">
            <v>Facturacion U. N. R.</v>
          </cell>
          <cell r="AZ914" t="str">
            <v>TOTAL</v>
          </cell>
          <cell r="BA914" t="str">
            <v>Valor Facturado</v>
          </cell>
          <cell r="BB914" t="str">
            <v>Facturacion U. R.</v>
          </cell>
          <cell r="BC914" t="str">
            <v>Facturacion U. N. R.</v>
          </cell>
          <cell r="BD914" t="str">
            <v>TOTAL</v>
          </cell>
          <cell r="BE914" t="str">
            <v>Valor Facturado</v>
          </cell>
          <cell r="BF914" t="str">
            <v>Facturacion U. R.</v>
          </cell>
          <cell r="BG914" t="str">
            <v>Facturacion U. N. R.</v>
          </cell>
          <cell r="BH914" t="str">
            <v>TOTAL</v>
          </cell>
        </row>
        <row r="915">
          <cell r="H915" t="str">
            <v>Residencial</v>
          </cell>
        </row>
        <row r="916">
          <cell r="H916">
            <v>1</v>
          </cell>
          <cell r="I916">
            <v>1872753.592794315</v>
          </cell>
          <cell r="J916">
            <v>91764.92604692142</v>
          </cell>
          <cell r="K916">
            <v>325061.88765916991</v>
          </cell>
          <cell r="L916">
            <v>2289580.4065004061</v>
          </cell>
          <cell r="M916">
            <v>1872753.592794315</v>
          </cell>
          <cell r="N916">
            <v>91764.92604692142</v>
          </cell>
          <cell r="O916">
            <v>325061.88765916991</v>
          </cell>
          <cell r="P916">
            <v>2289580.4065004061</v>
          </cell>
          <cell r="Q916">
            <v>1872753.592794315</v>
          </cell>
          <cell r="R916">
            <v>91764.92604692142</v>
          </cell>
          <cell r="S916">
            <v>325061.88765916991</v>
          </cell>
          <cell r="T916">
            <v>2289580.4065004061</v>
          </cell>
          <cell r="U916">
            <v>1872753.592794315</v>
          </cell>
          <cell r="V916">
            <v>91764.92604692142</v>
          </cell>
          <cell r="W916">
            <v>325061.88765916991</v>
          </cell>
          <cell r="X916">
            <v>2289580.4065004061</v>
          </cell>
          <cell r="Y916">
            <v>1872753.592794315</v>
          </cell>
          <cell r="Z916">
            <v>91764.92604692142</v>
          </cell>
          <cell r="AA916">
            <v>325061.88765916991</v>
          </cell>
          <cell r="AB916">
            <v>2289580.4065004061</v>
          </cell>
          <cell r="AC916">
            <v>1872753.592794315</v>
          </cell>
          <cell r="AD916">
            <v>91764.92604692142</v>
          </cell>
          <cell r="AE916">
            <v>325061.88765916991</v>
          </cell>
          <cell r="AF916">
            <v>2289580.4065004061</v>
          </cell>
          <cell r="AG916">
            <v>1872753.592794315</v>
          </cell>
          <cell r="AH916">
            <v>91764.92604692142</v>
          </cell>
          <cell r="AI916">
            <v>325061.88765916991</v>
          </cell>
          <cell r="AJ916">
            <v>2289580.4065004061</v>
          </cell>
          <cell r="AK916">
            <v>1872753.592794315</v>
          </cell>
          <cell r="AL916">
            <v>91764.92604692142</v>
          </cell>
          <cell r="AM916">
            <v>325061.88765916991</v>
          </cell>
          <cell r="AN916">
            <v>2289580.4065004061</v>
          </cell>
          <cell r="AO916">
            <v>1872753.592794315</v>
          </cell>
          <cell r="AP916">
            <v>91764.92604692142</v>
          </cell>
          <cell r="AQ916">
            <v>325061.88765916991</v>
          </cell>
          <cell r="AR916">
            <v>2289580.4065004061</v>
          </cell>
          <cell r="AS916">
            <v>1872753.592794315</v>
          </cell>
          <cell r="AT916">
            <v>91764.92604692142</v>
          </cell>
          <cell r="AU916">
            <v>325061.88765916991</v>
          </cell>
          <cell r="AV916">
            <v>2289580.4065004061</v>
          </cell>
          <cell r="AW916">
            <v>1872753.592794315</v>
          </cell>
          <cell r="AX916">
            <v>91764.92604692142</v>
          </cell>
          <cell r="AY916">
            <v>325061.88765916991</v>
          </cell>
          <cell r="AZ916">
            <v>2289580.4065004061</v>
          </cell>
          <cell r="BA916">
            <v>1872753.592794315</v>
          </cell>
          <cell r="BB916">
            <v>91764.92604692142</v>
          </cell>
          <cell r="BC916">
            <v>325061.88765916991</v>
          </cell>
          <cell r="BD916">
            <v>2289580.4065004061</v>
          </cell>
          <cell r="BE916">
            <v>1872753.592794315</v>
          </cell>
          <cell r="BF916">
            <v>91764.92604692142</v>
          </cell>
          <cell r="BG916">
            <v>325061.88765916991</v>
          </cell>
          <cell r="BH916">
            <v>2289580.4065004061</v>
          </cell>
        </row>
        <row r="917">
          <cell r="H917">
            <v>2</v>
          </cell>
          <cell r="I917">
            <v>1908462.8774026805</v>
          </cell>
          <cell r="J917">
            <v>91606.218115328666</v>
          </cell>
          <cell r="K917">
            <v>229029.46249833421</v>
          </cell>
          <cell r="L917">
            <v>2229098.558016343</v>
          </cell>
          <cell r="M917">
            <v>1908462.8774026805</v>
          </cell>
          <cell r="N917">
            <v>91606.218115328666</v>
          </cell>
          <cell r="O917">
            <v>229029.46249833421</v>
          </cell>
          <cell r="P917">
            <v>2229098.558016343</v>
          </cell>
          <cell r="Q917">
            <v>1908462.8774026805</v>
          </cell>
          <cell r="R917">
            <v>91606.218115328666</v>
          </cell>
          <cell r="S917">
            <v>229029.46249833421</v>
          </cell>
          <cell r="T917">
            <v>2229098.558016343</v>
          </cell>
          <cell r="U917">
            <v>1908462.8774026805</v>
          </cell>
          <cell r="V917">
            <v>91606.218115328666</v>
          </cell>
          <cell r="W917">
            <v>229029.46249833421</v>
          </cell>
          <cell r="X917">
            <v>2229098.558016343</v>
          </cell>
          <cell r="Y917">
            <v>1908462.8774026805</v>
          </cell>
          <cell r="Z917">
            <v>91606.218115328666</v>
          </cell>
          <cell r="AA917">
            <v>229029.46249833421</v>
          </cell>
          <cell r="AB917">
            <v>2229098.558016343</v>
          </cell>
          <cell r="AC917">
            <v>1908462.8774026805</v>
          </cell>
          <cell r="AD917">
            <v>91606.218115328666</v>
          </cell>
          <cell r="AE917">
            <v>229029.46249833421</v>
          </cell>
          <cell r="AF917">
            <v>2229098.558016343</v>
          </cell>
          <cell r="AG917">
            <v>1908462.8774026805</v>
          </cell>
          <cell r="AH917">
            <v>91606.218115328666</v>
          </cell>
          <cell r="AI917">
            <v>229029.46249833421</v>
          </cell>
          <cell r="AJ917">
            <v>2229098.558016343</v>
          </cell>
          <cell r="AK917">
            <v>1908462.8774026805</v>
          </cell>
          <cell r="AL917">
            <v>91606.218115328666</v>
          </cell>
          <cell r="AM917">
            <v>229029.46249833421</v>
          </cell>
          <cell r="AN917">
            <v>2229098.558016343</v>
          </cell>
          <cell r="AO917">
            <v>1908462.8774026805</v>
          </cell>
          <cell r="AP917">
            <v>91606.218115328666</v>
          </cell>
          <cell r="AQ917">
            <v>229029.46249833421</v>
          </cell>
          <cell r="AR917">
            <v>2229098.558016343</v>
          </cell>
          <cell r="AS917">
            <v>1908462.8774026805</v>
          </cell>
          <cell r="AT917">
            <v>91606.218115328666</v>
          </cell>
          <cell r="AU917">
            <v>229029.46249833421</v>
          </cell>
          <cell r="AV917">
            <v>2229098.558016343</v>
          </cell>
          <cell r="AW917">
            <v>1908462.8774026805</v>
          </cell>
          <cell r="AX917">
            <v>91606.218115328666</v>
          </cell>
          <cell r="AY917">
            <v>229029.46249833421</v>
          </cell>
          <cell r="AZ917">
            <v>2229098.558016343</v>
          </cell>
          <cell r="BA917">
            <v>1908462.8774026805</v>
          </cell>
          <cell r="BB917">
            <v>91606.218115328666</v>
          </cell>
          <cell r="BC917">
            <v>229029.46249833421</v>
          </cell>
          <cell r="BD917">
            <v>2229098.558016343</v>
          </cell>
          <cell r="BE917">
            <v>1908462.8774026805</v>
          </cell>
          <cell r="BF917">
            <v>91606.218115328666</v>
          </cell>
          <cell r="BG917">
            <v>229029.46249833421</v>
          </cell>
          <cell r="BH917">
            <v>2229098.558016343</v>
          </cell>
        </row>
        <row r="918">
          <cell r="H918">
            <v>3</v>
          </cell>
          <cell r="I918">
            <v>38149419.056604534</v>
          </cell>
          <cell r="J918">
            <v>1899841.0690189055</v>
          </cell>
          <cell r="K918">
            <v>3029167.0546361106</v>
          </cell>
          <cell r="L918">
            <v>43078427.180259548</v>
          </cell>
          <cell r="M918">
            <v>38149419.056604534</v>
          </cell>
          <cell r="N918">
            <v>1899841.0690189055</v>
          </cell>
          <cell r="O918">
            <v>3029167.0546361106</v>
          </cell>
          <cell r="P918">
            <v>43078427.180259548</v>
          </cell>
          <cell r="Q918">
            <v>38149419.056604534</v>
          </cell>
          <cell r="R918">
            <v>1899841.0690189055</v>
          </cell>
          <cell r="S918">
            <v>3029167.0546361106</v>
          </cell>
          <cell r="T918">
            <v>43078427.180259548</v>
          </cell>
          <cell r="U918">
            <v>38149419.056604534</v>
          </cell>
          <cell r="V918">
            <v>1899841.0690189055</v>
          </cell>
          <cell r="W918">
            <v>3029167.0546361106</v>
          </cell>
          <cell r="X918">
            <v>43078427.180259548</v>
          </cell>
          <cell r="Y918">
            <v>38149419.056604534</v>
          </cell>
          <cell r="Z918">
            <v>1899841.0690189055</v>
          </cell>
          <cell r="AA918">
            <v>3029167.0546361106</v>
          </cell>
          <cell r="AB918">
            <v>43078427.180259548</v>
          </cell>
          <cell r="AC918">
            <v>38149419.056604534</v>
          </cell>
          <cell r="AD918">
            <v>1899841.0690189055</v>
          </cell>
          <cell r="AE918">
            <v>3029167.0546361106</v>
          </cell>
          <cell r="AF918">
            <v>43078427.180259548</v>
          </cell>
          <cell r="AG918">
            <v>38149419.056604534</v>
          </cell>
          <cell r="AH918">
            <v>1899841.0690189055</v>
          </cell>
          <cell r="AI918">
            <v>3029167.0546361106</v>
          </cell>
          <cell r="AJ918">
            <v>43078427.180259548</v>
          </cell>
          <cell r="AK918">
            <v>38149419.056604534</v>
          </cell>
          <cell r="AL918">
            <v>1899841.0690189055</v>
          </cell>
          <cell r="AM918">
            <v>3029167.0546361106</v>
          </cell>
          <cell r="AN918">
            <v>43078427.180259548</v>
          </cell>
          <cell r="AO918">
            <v>38149419.056604534</v>
          </cell>
          <cell r="AP918">
            <v>1899841.0690189055</v>
          </cell>
          <cell r="AQ918">
            <v>3029167.0546361106</v>
          </cell>
          <cell r="AR918">
            <v>43078427.180259548</v>
          </cell>
          <cell r="AS918">
            <v>38149419.056604534</v>
          </cell>
          <cell r="AT918">
            <v>1899841.0690189055</v>
          </cell>
          <cell r="AU918">
            <v>3029167.0546361106</v>
          </cell>
          <cell r="AV918">
            <v>43078427.180259548</v>
          </cell>
          <cell r="AW918">
            <v>38149419.056604534</v>
          </cell>
          <cell r="AX918">
            <v>1899841.0690189055</v>
          </cell>
          <cell r="AY918">
            <v>3029167.0546361106</v>
          </cell>
          <cell r="AZ918">
            <v>43078427.180259548</v>
          </cell>
          <cell r="BA918">
            <v>38149419.056604534</v>
          </cell>
          <cell r="BB918">
            <v>1899841.0690189055</v>
          </cell>
          <cell r="BC918">
            <v>3029167.0546361106</v>
          </cell>
          <cell r="BD918">
            <v>43078427.180259548</v>
          </cell>
          <cell r="BE918">
            <v>38149419.056604534</v>
          </cell>
          <cell r="BF918">
            <v>1899841.0690189055</v>
          </cell>
          <cell r="BG918">
            <v>3029167.0546361106</v>
          </cell>
          <cell r="BH918">
            <v>43078427.180259548</v>
          </cell>
        </row>
        <row r="919">
          <cell r="H919">
            <v>4</v>
          </cell>
          <cell r="I919">
            <v>76308757.358933613</v>
          </cell>
          <cell r="J919">
            <v>3800176.1164748934</v>
          </cell>
          <cell r="K919">
            <v>4063378.5492097456</v>
          </cell>
          <cell r="L919">
            <v>84172312.024618238</v>
          </cell>
          <cell r="M919">
            <v>76308757.358933613</v>
          </cell>
          <cell r="N919">
            <v>3800176.1164748934</v>
          </cell>
          <cell r="O919">
            <v>4063378.5492097456</v>
          </cell>
          <cell r="P919">
            <v>84172312.024618238</v>
          </cell>
          <cell r="Q919">
            <v>76308757.358933613</v>
          </cell>
          <cell r="R919">
            <v>3800176.1164748934</v>
          </cell>
          <cell r="S919">
            <v>4063378.5492097456</v>
          </cell>
          <cell r="T919">
            <v>84172312.024618238</v>
          </cell>
          <cell r="U919">
            <v>76308757.358933613</v>
          </cell>
          <cell r="V919">
            <v>3800176.1164748934</v>
          </cell>
          <cell r="W919">
            <v>4063378.5492097456</v>
          </cell>
          <cell r="X919">
            <v>84172312.024618238</v>
          </cell>
          <cell r="Y919">
            <v>76308757.358933613</v>
          </cell>
          <cell r="Z919">
            <v>3800176.1164748934</v>
          </cell>
          <cell r="AA919">
            <v>4063378.5492097456</v>
          </cell>
          <cell r="AB919">
            <v>84172312.024618238</v>
          </cell>
          <cell r="AC919">
            <v>76308757.358933613</v>
          </cell>
          <cell r="AD919">
            <v>3800176.1164748934</v>
          </cell>
          <cell r="AE919">
            <v>4063378.5492097456</v>
          </cell>
          <cell r="AF919">
            <v>84172312.024618238</v>
          </cell>
          <cell r="AG919">
            <v>76308757.358933613</v>
          </cell>
          <cell r="AH919">
            <v>3800176.1164748934</v>
          </cell>
          <cell r="AI919">
            <v>4063378.5492097456</v>
          </cell>
          <cell r="AJ919">
            <v>84172312.024618238</v>
          </cell>
          <cell r="AK919">
            <v>76308757.358933613</v>
          </cell>
          <cell r="AL919">
            <v>3800176.1164748934</v>
          </cell>
          <cell r="AM919">
            <v>4063378.5492097456</v>
          </cell>
          <cell r="AN919">
            <v>84172312.024618238</v>
          </cell>
          <cell r="AO919">
            <v>76308757.358933613</v>
          </cell>
          <cell r="AP919">
            <v>3800176.1164748934</v>
          </cell>
          <cell r="AQ919">
            <v>4063378.5492097456</v>
          </cell>
          <cell r="AR919">
            <v>84172312.024618238</v>
          </cell>
          <cell r="AS919">
            <v>76308757.358933613</v>
          </cell>
          <cell r="AT919">
            <v>3800176.1164748934</v>
          </cell>
          <cell r="AU919">
            <v>4063378.5492097456</v>
          </cell>
          <cell r="AV919">
            <v>84172312.024618238</v>
          </cell>
          <cell r="AW919">
            <v>76308757.358933613</v>
          </cell>
          <cell r="AX919">
            <v>3800176.1164748934</v>
          </cell>
          <cell r="AY919">
            <v>4063378.5492097456</v>
          </cell>
          <cell r="AZ919">
            <v>84172312.024618238</v>
          </cell>
          <cell r="BA919">
            <v>76308757.358933613</v>
          </cell>
          <cell r="BB919">
            <v>3800176.1164748934</v>
          </cell>
          <cell r="BC919">
            <v>4063378.5492097456</v>
          </cell>
          <cell r="BD919">
            <v>84172312.024618238</v>
          </cell>
          <cell r="BE919">
            <v>76308757.358933613</v>
          </cell>
          <cell r="BF919">
            <v>3800176.1164748934</v>
          </cell>
          <cell r="BG919">
            <v>4063378.5492097456</v>
          </cell>
          <cell r="BH919">
            <v>84172312.024618238</v>
          </cell>
        </row>
        <row r="920">
          <cell r="H920">
            <v>5</v>
          </cell>
          <cell r="I920">
            <v>26714512.585347719</v>
          </cell>
          <cell r="J920">
            <v>1309011.1166820382</v>
          </cell>
          <cell r="K920">
            <v>1182111.9246683337</v>
          </cell>
          <cell r="L920">
            <v>29205635.626698092</v>
          </cell>
          <cell r="M920">
            <v>26714512.585347719</v>
          </cell>
          <cell r="N920">
            <v>1309011.1166820382</v>
          </cell>
          <cell r="O920">
            <v>1182111.9246683337</v>
          </cell>
          <cell r="P920">
            <v>29205635.626698092</v>
          </cell>
          <cell r="Q920">
            <v>26714512.585347719</v>
          </cell>
          <cell r="R920">
            <v>1309011.1166820382</v>
          </cell>
          <cell r="S920">
            <v>1182111.9246683337</v>
          </cell>
          <cell r="T920">
            <v>29205635.626698092</v>
          </cell>
          <cell r="U920">
            <v>26714512.585347719</v>
          </cell>
          <cell r="V920">
            <v>1309011.1166820382</v>
          </cell>
          <cell r="W920">
            <v>1182111.9246683337</v>
          </cell>
          <cell r="X920">
            <v>29205635.626698092</v>
          </cell>
          <cell r="Y920">
            <v>26714512.585347719</v>
          </cell>
          <cell r="Z920">
            <v>1309011.1166820382</v>
          </cell>
          <cell r="AA920">
            <v>1182111.9246683337</v>
          </cell>
          <cell r="AB920">
            <v>29205635.626698092</v>
          </cell>
          <cell r="AC920">
            <v>26714512.585347719</v>
          </cell>
          <cell r="AD920">
            <v>1309011.1166820382</v>
          </cell>
          <cell r="AE920">
            <v>1182111.9246683337</v>
          </cell>
          <cell r="AF920">
            <v>29205635.626698092</v>
          </cell>
          <cell r="AG920">
            <v>26714512.585347719</v>
          </cell>
          <cell r="AH920">
            <v>1309011.1166820382</v>
          </cell>
          <cell r="AI920">
            <v>1182111.9246683337</v>
          </cell>
          <cell r="AJ920">
            <v>29205635.626698092</v>
          </cell>
          <cell r="AK920">
            <v>26714512.585347719</v>
          </cell>
          <cell r="AL920">
            <v>1309011.1166820382</v>
          </cell>
          <cell r="AM920">
            <v>1182111.9246683337</v>
          </cell>
          <cell r="AN920">
            <v>29205635.626698092</v>
          </cell>
          <cell r="AO920">
            <v>26714512.585347719</v>
          </cell>
          <cell r="AP920">
            <v>1309011.1166820382</v>
          </cell>
          <cell r="AQ920">
            <v>1182111.9246683337</v>
          </cell>
          <cell r="AR920">
            <v>29205635.626698092</v>
          </cell>
          <cell r="AS920">
            <v>26714512.585347719</v>
          </cell>
          <cell r="AT920">
            <v>1309011.1166820382</v>
          </cell>
          <cell r="AU920">
            <v>1182111.9246683337</v>
          </cell>
          <cell r="AV920">
            <v>29205635.626698092</v>
          </cell>
          <cell r="AW920">
            <v>26714512.585347719</v>
          </cell>
          <cell r="AX920">
            <v>1309011.1166820382</v>
          </cell>
          <cell r="AY920">
            <v>1182111.9246683337</v>
          </cell>
          <cell r="AZ920">
            <v>29205635.626698092</v>
          </cell>
          <cell r="BA920">
            <v>26714512.585347719</v>
          </cell>
          <cell r="BB920">
            <v>1309011.1166820382</v>
          </cell>
          <cell r="BC920">
            <v>1182111.9246683337</v>
          </cell>
          <cell r="BD920">
            <v>29205635.626698092</v>
          </cell>
          <cell r="BE920">
            <v>26714512.585347719</v>
          </cell>
          <cell r="BF920">
            <v>1309011.1166820382</v>
          </cell>
          <cell r="BG920">
            <v>1182111.9246683337</v>
          </cell>
          <cell r="BH920">
            <v>29205635.626698092</v>
          </cell>
        </row>
        <row r="921">
          <cell r="H921">
            <v>6</v>
          </cell>
          <cell r="I921">
            <v>52034379.221824244</v>
          </cell>
          <cell r="J921">
            <v>2549684.581869388</v>
          </cell>
          <cell r="K921">
            <v>1773167.8870024998</v>
          </cell>
          <cell r="L921">
            <v>56357231.690696128</v>
          </cell>
          <cell r="M921">
            <v>52034379.221824244</v>
          </cell>
          <cell r="N921">
            <v>2549684.581869388</v>
          </cell>
          <cell r="O921">
            <v>1773167.8870024998</v>
          </cell>
          <cell r="P921">
            <v>56357231.690696128</v>
          </cell>
          <cell r="Q921">
            <v>52034379.221824244</v>
          </cell>
          <cell r="R921">
            <v>2549684.581869388</v>
          </cell>
          <cell r="S921">
            <v>1773167.8870024998</v>
          </cell>
          <cell r="T921">
            <v>56357231.690696128</v>
          </cell>
          <cell r="U921">
            <v>52034379.221824244</v>
          </cell>
          <cell r="V921">
            <v>2549684.581869388</v>
          </cell>
          <cell r="W921">
            <v>1773167.8870024998</v>
          </cell>
          <cell r="X921">
            <v>56357231.690696128</v>
          </cell>
          <cell r="Y921">
            <v>52034379.221824244</v>
          </cell>
          <cell r="Z921">
            <v>2549684.581869388</v>
          </cell>
          <cell r="AA921">
            <v>1773167.8870024998</v>
          </cell>
          <cell r="AB921">
            <v>56357231.690696128</v>
          </cell>
          <cell r="AC921">
            <v>52034379.221824244</v>
          </cell>
          <cell r="AD921">
            <v>2549684.581869388</v>
          </cell>
          <cell r="AE921">
            <v>1773167.8870024998</v>
          </cell>
          <cell r="AF921">
            <v>56357231.690696128</v>
          </cell>
          <cell r="AG921">
            <v>52034379.221824244</v>
          </cell>
          <cell r="AH921">
            <v>2549684.581869388</v>
          </cell>
          <cell r="AI921">
            <v>1773167.8870024998</v>
          </cell>
          <cell r="AJ921">
            <v>56357231.690696128</v>
          </cell>
          <cell r="AK921">
            <v>52034379.221824244</v>
          </cell>
          <cell r="AL921">
            <v>2549684.581869388</v>
          </cell>
          <cell r="AM921">
            <v>1773167.8870024998</v>
          </cell>
          <cell r="AN921">
            <v>56357231.690696128</v>
          </cell>
          <cell r="AO921">
            <v>52034379.221824244</v>
          </cell>
          <cell r="AP921">
            <v>2549684.581869388</v>
          </cell>
          <cell r="AQ921">
            <v>1773167.8870024998</v>
          </cell>
          <cell r="AR921">
            <v>56357231.690696128</v>
          </cell>
          <cell r="AS921">
            <v>52034379.221824244</v>
          </cell>
          <cell r="AT921">
            <v>2549684.581869388</v>
          </cell>
          <cell r="AU921">
            <v>1773167.8870024998</v>
          </cell>
          <cell r="AV921">
            <v>56357231.690696128</v>
          </cell>
          <cell r="AW921">
            <v>52034379.221824244</v>
          </cell>
          <cell r="AX921">
            <v>2549684.581869388</v>
          </cell>
          <cell r="AY921">
            <v>1773167.8870024998</v>
          </cell>
          <cell r="AZ921">
            <v>56357231.690696128</v>
          </cell>
          <cell r="BA921">
            <v>52034379.221824244</v>
          </cell>
          <cell r="BB921">
            <v>2549684.581869388</v>
          </cell>
          <cell r="BC921">
            <v>1773167.8870024998</v>
          </cell>
          <cell r="BD921">
            <v>56357231.690696128</v>
          </cell>
          <cell r="BE921">
            <v>52034379.221824244</v>
          </cell>
          <cell r="BF921">
            <v>2549684.581869388</v>
          </cell>
          <cell r="BG921">
            <v>1773167.8870024998</v>
          </cell>
          <cell r="BH921">
            <v>56357231.690696128</v>
          </cell>
        </row>
        <row r="922">
          <cell r="H922" t="str">
            <v>Otros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0</v>
          </cell>
          <cell r="BD922">
            <v>0</v>
          </cell>
          <cell r="BE922">
            <v>0</v>
          </cell>
          <cell r="BF922">
            <v>0</v>
          </cell>
          <cell r="BG922">
            <v>0</v>
          </cell>
          <cell r="BH922">
            <v>0</v>
          </cell>
        </row>
        <row r="923">
          <cell r="H923" t="str">
            <v>Subtotal</v>
          </cell>
          <cell r="I923">
            <v>196988284.69290707</v>
          </cell>
          <cell r="J923">
            <v>9742084.0282074735</v>
          </cell>
          <cell r="K923">
            <v>10601916.765674194</v>
          </cell>
          <cell r="L923">
            <v>217332285.48678875</v>
          </cell>
          <cell r="M923">
            <v>196988284.69290707</v>
          </cell>
          <cell r="N923">
            <v>9742084.0282074735</v>
          </cell>
          <cell r="O923">
            <v>10601916.765674194</v>
          </cell>
          <cell r="P923">
            <v>217332285.48678875</v>
          </cell>
          <cell r="Q923">
            <v>196988284.69290707</v>
          </cell>
          <cell r="R923">
            <v>9742084.0282074735</v>
          </cell>
          <cell r="S923">
            <v>10601916.765674194</v>
          </cell>
          <cell r="T923">
            <v>217332285.48678875</v>
          </cell>
          <cell r="U923">
            <v>196988284.69290707</v>
          </cell>
          <cell r="V923">
            <v>9742084.0282074735</v>
          </cell>
          <cell r="W923">
            <v>10601916.765674194</v>
          </cell>
          <cell r="X923">
            <v>217332285.48678875</v>
          </cell>
          <cell r="Y923">
            <v>196988284.69290707</v>
          </cell>
          <cell r="Z923">
            <v>9742084.0282074735</v>
          </cell>
          <cell r="AA923">
            <v>10601916.765674194</v>
          </cell>
          <cell r="AB923">
            <v>217332285.48678875</v>
          </cell>
          <cell r="AC923">
            <v>196988284.69290707</v>
          </cell>
          <cell r="AD923">
            <v>9742084.0282074735</v>
          </cell>
          <cell r="AE923">
            <v>10601916.765674194</v>
          </cell>
          <cell r="AF923">
            <v>217332285.48678875</v>
          </cell>
          <cell r="AG923">
            <v>196988284.69290707</v>
          </cell>
          <cell r="AH923">
            <v>9742084.0282074735</v>
          </cell>
          <cell r="AI923">
            <v>10601916.765674194</v>
          </cell>
          <cell r="AJ923">
            <v>217332285.48678875</v>
          </cell>
          <cell r="AK923">
            <v>196988284.69290707</v>
          </cell>
          <cell r="AL923">
            <v>9742084.0282074735</v>
          </cell>
          <cell r="AM923">
            <v>10601916.765674194</v>
          </cell>
          <cell r="AN923">
            <v>217332285.48678875</v>
          </cell>
          <cell r="AO923">
            <v>196988284.69290707</v>
          </cell>
          <cell r="AP923">
            <v>9742084.0282074735</v>
          </cell>
          <cell r="AQ923">
            <v>10601916.765674194</v>
          </cell>
          <cell r="AR923">
            <v>217332285.48678875</v>
          </cell>
          <cell r="AS923">
            <v>196988284.69290707</v>
          </cell>
          <cell r="AT923">
            <v>9742084.0282074735</v>
          </cell>
          <cell r="AU923">
            <v>10601916.765674194</v>
          </cell>
          <cell r="AV923">
            <v>217332285.48678875</v>
          </cell>
          <cell r="AW923">
            <v>196988284.69290707</v>
          </cell>
          <cell r="AX923">
            <v>9742084.0282074735</v>
          </cell>
          <cell r="AY923">
            <v>10601916.765674194</v>
          </cell>
          <cell r="AZ923">
            <v>217332285.48678875</v>
          </cell>
          <cell r="BA923">
            <v>196988284.69290707</v>
          </cell>
          <cell r="BB923">
            <v>9742084.0282074735</v>
          </cell>
          <cell r="BC923">
            <v>10601916.765674194</v>
          </cell>
          <cell r="BD923">
            <v>217332285.48678875</v>
          </cell>
          <cell r="BE923">
            <v>196988284.69290707</v>
          </cell>
          <cell r="BF923">
            <v>9742084.0282074735</v>
          </cell>
          <cell r="BG923">
            <v>10601916.765674194</v>
          </cell>
          <cell r="BH923">
            <v>217332285.48678875</v>
          </cell>
        </row>
        <row r="925">
          <cell r="H925" t="str">
            <v>Pequeños</v>
          </cell>
        </row>
        <row r="926">
          <cell r="H926" t="str">
            <v>Productores</v>
          </cell>
        </row>
        <row r="927">
          <cell r="H927">
            <v>1</v>
          </cell>
          <cell r="I927">
            <v>9287482.5045477115</v>
          </cell>
          <cell r="J927">
            <v>21723.941676414051</v>
          </cell>
          <cell r="K927">
            <v>464374.12522738555</v>
          </cell>
          <cell r="L927">
            <v>9773580.5714515112</v>
          </cell>
          <cell r="M927">
            <v>9287482.5045477115</v>
          </cell>
          <cell r="N927">
            <v>21723.941676414051</v>
          </cell>
          <cell r="O927">
            <v>464374.12522738555</v>
          </cell>
          <cell r="P927">
            <v>9773580.5714515112</v>
          </cell>
          <cell r="Q927">
            <v>9287482.5045477115</v>
          </cell>
          <cell r="R927">
            <v>21723.941676414051</v>
          </cell>
          <cell r="S927">
            <v>464374.12522738555</v>
          </cell>
          <cell r="T927">
            <v>9773580.5714515112</v>
          </cell>
          <cell r="U927">
            <v>9287482.5045477115</v>
          </cell>
          <cell r="V927">
            <v>21723.941676414051</v>
          </cell>
          <cell r="W927">
            <v>464374.12522738555</v>
          </cell>
          <cell r="X927">
            <v>9773580.5714515112</v>
          </cell>
          <cell r="Y927">
            <v>9287482.5045477115</v>
          </cell>
          <cell r="Z927">
            <v>21723.941676414051</v>
          </cell>
          <cell r="AA927">
            <v>464374.12522738555</v>
          </cell>
          <cell r="AB927">
            <v>9773580.5714515112</v>
          </cell>
          <cell r="AC927">
            <v>9287482.5045477115</v>
          </cell>
          <cell r="AD927">
            <v>21723.941676414051</v>
          </cell>
          <cell r="AE927">
            <v>464374.12522738555</v>
          </cell>
          <cell r="AF927">
            <v>9773580.5714515112</v>
          </cell>
          <cell r="AG927">
            <v>9287482.5045477115</v>
          </cell>
          <cell r="AH927">
            <v>21723.941676414051</v>
          </cell>
          <cell r="AI927">
            <v>464374.12522738555</v>
          </cell>
          <cell r="AJ927">
            <v>9773580.5714515112</v>
          </cell>
          <cell r="AK927">
            <v>9287482.5045477115</v>
          </cell>
          <cell r="AL927">
            <v>21723.941676414051</v>
          </cell>
          <cell r="AM927">
            <v>464374.12522738555</v>
          </cell>
          <cell r="AN927">
            <v>9773580.5714515112</v>
          </cell>
          <cell r="AO927">
            <v>9287482.5045477115</v>
          </cell>
          <cell r="AP927">
            <v>21723.941676414051</v>
          </cell>
          <cell r="AQ927">
            <v>464374.12522738555</v>
          </cell>
          <cell r="AR927">
            <v>9773580.5714515112</v>
          </cell>
          <cell r="AS927">
            <v>9287482.5045477115</v>
          </cell>
          <cell r="AT927">
            <v>21723.941676414051</v>
          </cell>
          <cell r="AU927">
            <v>464374.12522738555</v>
          </cell>
          <cell r="AV927">
            <v>9773580.5714515112</v>
          </cell>
          <cell r="AW927">
            <v>9287482.5045477115</v>
          </cell>
          <cell r="AX927">
            <v>21723.941676414051</v>
          </cell>
          <cell r="AY927">
            <v>464374.12522738555</v>
          </cell>
          <cell r="AZ927">
            <v>9773580.5714515112</v>
          </cell>
          <cell r="BA927">
            <v>9287482.5045477115</v>
          </cell>
          <cell r="BB927">
            <v>21723.941676414051</v>
          </cell>
          <cell r="BC927">
            <v>464374.12522738555</v>
          </cell>
          <cell r="BD927">
            <v>9773580.5714515112</v>
          </cell>
          <cell r="BE927">
            <v>9287482.5045477115</v>
          </cell>
          <cell r="BF927">
            <v>21723.941676414051</v>
          </cell>
          <cell r="BG927">
            <v>464374.12522738555</v>
          </cell>
          <cell r="BH927">
            <v>9773580.5714515112</v>
          </cell>
        </row>
        <row r="928">
          <cell r="H928">
            <v>2</v>
          </cell>
          <cell r="I928">
            <v>10906164.880873058</v>
          </cell>
          <cell r="J928">
            <v>36260.794670650925</v>
          </cell>
          <cell r="K928">
            <v>545308.2440436529</v>
          </cell>
          <cell r="L928">
            <v>11487733.919587363</v>
          </cell>
          <cell r="M928">
            <v>10906164.880873058</v>
          </cell>
          <cell r="N928">
            <v>36260.794670650925</v>
          </cell>
          <cell r="O928">
            <v>545308.2440436529</v>
          </cell>
          <cell r="P928">
            <v>11487733.919587363</v>
          </cell>
          <cell r="Q928">
            <v>10906164.880873058</v>
          </cell>
          <cell r="R928">
            <v>36260.794670650925</v>
          </cell>
          <cell r="S928">
            <v>545308.2440436529</v>
          </cell>
          <cell r="T928">
            <v>11487733.919587363</v>
          </cell>
          <cell r="U928">
            <v>10906164.880873058</v>
          </cell>
          <cell r="V928">
            <v>36260.794670650925</v>
          </cell>
          <cell r="W928">
            <v>545308.2440436529</v>
          </cell>
          <cell r="X928">
            <v>11487733.919587363</v>
          </cell>
          <cell r="Y928">
            <v>10906164.880873058</v>
          </cell>
          <cell r="Z928">
            <v>36260.794670650925</v>
          </cell>
          <cell r="AA928">
            <v>545308.2440436529</v>
          </cell>
          <cell r="AB928">
            <v>11487733.919587363</v>
          </cell>
          <cell r="AC928">
            <v>10906164.880873058</v>
          </cell>
          <cell r="AD928">
            <v>36260.794670650925</v>
          </cell>
          <cell r="AE928">
            <v>545308.2440436529</v>
          </cell>
          <cell r="AF928">
            <v>11487733.919587363</v>
          </cell>
          <cell r="AG928">
            <v>10906164.880873058</v>
          </cell>
          <cell r="AH928">
            <v>36260.794670650925</v>
          </cell>
          <cell r="AI928">
            <v>545308.2440436529</v>
          </cell>
          <cell r="AJ928">
            <v>11487733.919587363</v>
          </cell>
          <cell r="AK928">
            <v>10906164.880873058</v>
          </cell>
          <cell r="AL928">
            <v>36260.794670650925</v>
          </cell>
          <cell r="AM928">
            <v>545308.2440436529</v>
          </cell>
          <cell r="AN928">
            <v>11487733.919587363</v>
          </cell>
          <cell r="AO928">
            <v>10906164.880873058</v>
          </cell>
          <cell r="AP928">
            <v>36260.794670650925</v>
          </cell>
          <cell r="AQ928">
            <v>545308.2440436529</v>
          </cell>
          <cell r="AR928">
            <v>11487733.919587363</v>
          </cell>
          <cell r="AS928">
            <v>10906164.880873058</v>
          </cell>
          <cell r="AT928">
            <v>36260.794670650925</v>
          </cell>
          <cell r="AU928">
            <v>545308.2440436529</v>
          </cell>
          <cell r="AV928">
            <v>11487733.919587363</v>
          </cell>
          <cell r="AW928">
            <v>10906164.880873058</v>
          </cell>
          <cell r="AX928">
            <v>36260.794670650925</v>
          </cell>
          <cell r="AY928">
            <v>545308.2440436529</v>
          </cell>
          <cell r="AZ928">
            <v>11487733.919587363</v>
          </cell>
          <cell r="BA928">
            <v>10906164.880873058</v>
          </cell>
          <cell r="BB928">
            <v>36260.794670650925</v>
          </cell>
          <cell r="BC928">
            <v>545308.2440436529</v>
          </cell>
          <cell r="BD928">
            <v>11487733.919587363</v>
          </cell>
          <cell r="BE928">
            <v>10906164.880873058</v>
          </cell>
          <cell r="BF928">
            <v>36260.794670650925</v>
          </cell>
          <cell r="BG928">
            <v>545308.2440436529</v>
          </cell>
          <cell r="BH928">
            <v>11487733.919587363</v>
          </cell>
        </row>
        <row r="929">
          <cell r="H929">
            <v>3</v>
          </cell>
          <cell r="I929">
            <v>14424605.022076715</v>
          </cell>
          <cell r="J929">
            <v>72483.89620754862</v>
          </cell>
          <cell r="K929">
            <v>721230.25110383588</v>
          </cell>
          <cell r="L929">
            <v>15218319.169388101</v>
          </cell>
          <cell r="M929">
            <v>14424605.022076715</v>
          </cell>
          <cell r="N929">
            <v>72483.89620754862</v>
          </cell>
          <cell r="O929">
            <v>721230.25110383588</v>
          </cell>
          <cell r="P929">
            <v>15218319.169388101</v>
          </cell>
          <cell r="Q929">
            <v>14424605.022076715</v>
          </cell>
          <cell r="R929">
            <v>72483.89620754862</v>
          </cell>
          <cell r="S929">
            <v>721230.25110383588</v>
          </cell>
          <cell r="T929">
            <v>15218319.169388101</v>
          </cell>
          <cell r="U929">
            <v>14424605.022076715</v>
          </cell>
          <cell r="V929">
            <v>72483.89620754862</v>
          </cell>
          <cell r="W929">
            <v>721230.25110383588</v>
          </cell>
          <cell r="X929">
            <v>15218319.169388101</v>
          </cell>
          <cell r="Y929">
            <v>14424605.022076715</v>
          </cell>
          <cell r="Z929">
            <v>72483.89620754862</v>
          </cell>
          <cell r="AA929">
            <v>721230.25110383588</v>
          </cell>
          <cell r="AB929">
            <v>15218319.169388101</v>
          </cell>
          <cell r="AC929">
            <v>14424605.022076715</v>
          </cell>
          <cell r="AD929">
            <v>72483.89620754862</v>
          </cell>
          <cell r="AE929">
            <v>721230.25110383588</v>
          </cell>
          <cell r="AF929">
            <v>15218319.169388101</v>
          </cell>
          <cell r="AG929">
            <v>14424605.022076715</v>
          </cell>
          <cell r="AH929">
            <v>72483.89620754862</v>
          </cell>
          <cell r="AI929">
            <v>721230.25110383588</v>
          </cell>
          <cell r="AJ929">
            <v>15218319.169388101</v>
          </cell>
          <cell r="AK929">
            <v>14424605.022076715</v>
          </cell>
          <cell r="AL929">
            <v>72483.89620754862</v>
          </cell>
          <cell r="AM929">
            <v>721230.25110383588</v>
          </cell>
          <cell r="AN929">
            <v>15218319.169388101</v>
          </cell>
          <cell r="AO929">
            <v>14424605.022076715</v>
          </cell>
          <cell r="AP929">
            <v>72483.89620754862</v>
          </cell>
          <cell r="AQ929">
            <v>721230.25110383588</v>
          </cell>
          <cell r="AR929">
            <v>15218319.169388101</v>
          </cell>
          <cell r="AS929">
            <v>14424605.022076715</v>
          </cell>
          <cell r="AT929">
            <v>72483.89620754862</v>
          </cell>
          <cell r="AU929">
            <v>721230.25110383588</v>
          </cell>
          <cell r="AV929">
            <v>15218319.169388101</v>
          </cell>
          <cell r="AW929">
            <v>14424605.022076715</v>
          </cell>
          <cell r="AX929">
            <v>72483.89620754862</v>
          </cell>
          <cell r="AY929">
            <v>721230.25110383588</v>
          </cell>
          <cell r="AZ929">
            <v>15218319.169388101</v>
          </cell>
          <cell r="BA929">
            <v>14424605.022076715</v>
          </cell>
          <cell r="BB929">
            <v>72483.89620754862</v>
          </cell>
          <cell r="BC929">
            <v>721230.25110383588</v>
          </cell>
          <cell r="BD929">
            <v>15218319.169388101</v>
          </cell>
          <cell r="BE929">
            <v>14424605.022076715</v>
          </cell>
          <cell r="BF929">
            <v>72483.89620754862</v>
          </cell>
          <cell r="BG929">
            <v>721230.25110383588</v>
          </cell>
          <cell r="BH929">
            <v>15218319.169388101</v>
          </cell>
        </row>
        <row r="930">
          <cell r="H930">
            <v>4</v>
          </cell>
          <cell r="I930">
            <v>19349421.662903551</v>
          </cell>
          <cell r="J930">
            <v>144986.63898197384</v>
          </cell>
          <cell r="K930">
            <v>967471.08314517746</v>
          </cell>
          <cell r="L930">
            <v>20461879.385030702</v>
          </cell>
          <cell r="M930">
            <v>19349421.662903551</v>
          </cell>
          <cell r="N930">
            <v>144986.63898197384</v>
          </cell>
          <cell r="O930">
            <v>967471.08314517746</v>
          </cell>
          <cell r="P930">
            <v>20461879.385030702</v>
          </cell>
          <cell r="Q930">
            <v>19349421.662903551</v>
          </cell>
          <cell r="R930">
            <v>144986.63898197384</v>
          </cell>
          <cell r="S930">
            <v>967471.08314517746</v>
          </cell>
          <cell r="T930">
            <v>20461879.385030702</v>
          </cell>
          <cell r="U930">
            <v>19349421.662903551</v>
          </cell>
          <cell r="V930">
            <v>144986.63898197384</v>
          </cell>
          <cell r="W930">
            <v>967471.08314517746</v>
          </cell>
          <cell r="X930">
            <v>20461879.385030702</v>
          </cell>
          <cell r="Y930">
            <v>19349421.662903551</v>
          </cell>
          <cell r="Z930">
            <v>144986.63898197384</v>
          </cell>
          <cell r="AA930">
            <v>967471.08314517746</v>
          </cell>
          <cell r="AB930">
            <v>20461879.385030702</v>
          </cell>
          <cell r="AC930">
            <v>19349421.662903551</v>
          </cell>
          <cell r="AD930">
            <v>144986.63898197384</v>
          </cell>
          <cell r="AE930">
            <v>967471.08314517746</v>
          </cell>
          <cell r="AF930">
            <v>20461879.385030702</v>
          </cell>
          <cell r="AG930">
            <v>19349421.662903551</v>
          </cell>
          <cell r="AH930">
            <v>144986.63898197384</v>
          </cell>
          <cell r="AI930">
            <v>967471.08314517746</v>
          </cell>
          <cell r="AJ930">
            <v>20461879.385030702</v>
          </cell>
          <cell r="AK930">
            <v>19349421.662903551</v>
          </cell>
          <cell r="AL930">
            <v>144986.63898197384</v>
          </cell>
          <cell r="AM930">
            <v>967471.08314517746</v>
          </cell>
          <cell r="AN930">
            <v>20461879.385030702</v>
          </cell>
          <cell r="AO930">
            <v>19349421.662903551</v>
          </cell>
          <cell r="AP930">
            <v>144986.63898197384</v>
          </cell>
          <cell r="AQ930">
            <v>967471.08314517746</v>
          </cell>
          <cell r="AR930">
            <v>20461879.385030702</v>
          </cell>
          <cell r="AS930">
            <v>19349421.662903551</v>
          </cell>
          <cell r="AT930">
            <v>144986.63898197384</v>
          </cell>
          <cell r="AU930">
            <v>967471.08314517746</v>
          </cell>
          <cell r="AV930">
            <v>20461879.385030702</v>
          </cell>
          <cell r="AW930">
            <v>19349421.662903551</v>
          </cell>
          <cell r="AX930">
            <v>144986.63898197384</v>
          </cell>
          <cell r="AY930">
            <v>967471.08314517746</v>
          </cell>
          <cell r="AZ930">
            <v>20461879.385030702</v>
          </cell>
          <cell r="BA930">
            <v>19349421.662903551</v>
          </cell>
          <cell r="BB930">
            <v>144986.63898197384</v>
          </cell>
          <cell r="BC930">
            <v>967471.08314517746</v>
          </cell>
          <cell r="BD930">
            <v>20461879.385030702</v>
          </cell>
          <cell r="BE930">
            <v>19349421.662903551</v>
          </cell>
          <cell r="BF930">
            <v>144986.63898197384</v>
          </cell>
          <cell r="BG930">
            <v>967471.08314517746</v>
          </cell>
          <cell r="BH930">
            <v>20461879.385030702</v>
          </cell>
        </row>
        <row r="931">
          <cell r="H931">
            <v>5</v>
          </cell>
          <cell r="I931">
            <v>11258208.806365084</v>
          </cell>
          <cell r="J931">
            <v>85486.440273112705</v>
          </cell>
          <cell r="K931">
            <v>562910.44031825406</v>
          </cell>
          <cell r="L931">
            <v>11906605.68695645</v>
          </cell>
          <cell r="M931">
            <v>11258208.806365084</v>
          </cell>
          <cell r="N931">
            <v>85486.440273112705</v>
          </cell>
          <cell r="O931">
            <v>562910.44031825406</v>
          </cell>
          <cell r="P931">
            <v>11906605.68695645</v>
          </cell>
          <cell r="Q931">
            <v>11258208.806365084</v>
          </cell>
          <cell r="R931">
            <v>85486.440273112705</v>
          </cell>
          <cell r="S931">
            <v>562910.44031825406</v>
          </cell>
          <cell r="T931">
            <v>11906605.68695645</v>
          </cell>
          <cell r="U931">
            <v>11258208.806365084</v>
          </cell>
          <cell r="V931">
            <v>85486.440273112705</v>
          </cell>
          <cell r="W931">
            <v>562910.44031825406</v>
          </cell>
          <cell r="X931">
            <v>11906605.68695645</v>
          </cell>
          <cell r="Y931">
            <v>11258208.806365084</v>
          </cell>
          <cell r="Z931">
            <v>85486.440273112705</v>
          </cell>
          <cell r="AA931">
            <v>562910.44031825406</v>
          </cell>
          <cell r="AB931">
            <v>11906605.68695645</v>
          </cell>
          <cell r="AC931">
            <v>11258208.806365084</v>
          </cell>
          <cell r="AD931">
            <v>85486.440273112705</v>
          </cell>
          <cell r="AE931">
            <v>562910.44031825406</v>
          </cell>
          <cell r="AF931">
            <v>11906605.68695645</v>
          </cell>
          <cell r="AG931">
            <v>11258208.806365084</v>
          </cell>
          <cell r="AH931">
            <v>85486.440273112705</v>
          </cell>
          <cell r="AI931">
            <v>562910.44031825406</v>
          </cell>
          <cell r="AJ931">
            <v>11906605.68695645</v>
          </cell>
          <cell r="AK931">
            <v>11258208.806365084</v>
          </cell>
          <cell r="AL931">
            <v>85486.440273112705</v>
          </cell>
          <cell r="AM931">
            <v>562910.44031825406</v>
          </cell>
          <cell r="AN931">
            <v>11906605.68695645</v>
          </cell>
          <cell r="AO931">
            <v>11258208.806365084</v>
          </cell>
          <cell r="AP931">
            <v>85486.440273112705</v>
          </cell>
          <cell r="AQ931">
            <v>562910.44031825406</v>
          </cell>
          <cell r="AR931">
            <v>11906605.68695645</v>
          </cell>
          <cell r="AS931">
            <v>11258208.806365084</v>
          </cell>
          <cell r="AT931">
            <v>85486.440273112705</v>
          </cell>
          <cell r="AU931">
            <v>562910.44031825406</v>
          </cell>
          <cell r="AV931">
            <v>11906605.68695645</v>
          </cell>
          <cell r="AW931">
            <v>11258208.806365084</v>
          </cell>
          <cell r="AX931">
            <v>85486.440273112705</v>
          </cell>
          <cell r="AY931">
            <v>562910.44031825406</v>
          </cell>
          <cell r="AZ931">
            <v>11906605.68695645</v>
          </cell>
          <cell r="BA931">
            <v>11258208.806365084</v>
          </cell>
          <cell r="BB931">
            <v>85486.440273112705</v>
          </cell>
          <cell r="BC931">
            <v>562910.44031825406</v>
          </cell>
          <cell r="BD931">
            <v>11906605.68695645</v>
          </cell>
          <cell r="BE931">
            <v>11258208.806365084</v>
          </cell>
          <cell r="BF931">
            <v>85486.440273112705</v>
          </cell>
          <cell r="BG931">
            <v>562910.44031825406</v>
          </cell>
          <cell r="BH931">
            <v>11906605.68695645</v>
          </cell>
        </row>
        <row r="932">
          <cell r="H932">
            <v>6</v>
          </cell>
          <cell r="I932">
            <v>16887313.20954762</v>
          </cell>
          <cell r="J932">
            <v>166510.01350983759</v>
          </cell>
          <cell r="K932">
            <v>844365.66047738097</v>
          </cell>
          <cell r="L932">
            <v>17898188.883534841</v>
          </cell>
          <cell r="M932">
            <v>16887313.20954762</v>
          </cell>
          <cell r="N932">
            <v>166510.01350983759</v>
          </cell>
          <cell r="O932">
            <v>844365.66047738097</v>
          </cell>
          <cell r="P932">
            <v>17898188.883534841</v>
          </cell>
          <cell r="Q932">
            <v>16887313.20954762</v>
          </cell>
          <cell r="R932">
            <v>166510.01350983759</v>
          </cell>
          <cell r="S932">
            <v>844365.66047738097</v>
          </cell>
          <cell r="T932">
            <v>17898188.883534841</v>
          </cell>
          <cell r="U932">
            <v>16887313.20954762</v>
          </cell>
          <cell r="V932">
            <v>166510.01350983759</v>
          </cell>
          <cell r="W932">
            <v>844365.66047738097</v>
          </cell>
          <cell r="X932">
            <v>17898188.883534841</v>
          </cell>
          <cell r="Y932">
            <v>16887313.20954762</v>
          </cell>
          <cell r="Z932">
            <v>166510.01350983759</v>
          </cell>
          <cell r="AA932">
            <v>844365.66047738097</v>
          </cell>
          <cell r="AB932">
            <v>17898188.883534841</v>
          </cell>
          <cell r="AC932">
            <v>16887313.20954762</v>
          </cell>
          <cell r="AD932">
            <v>166510.01350983759</v>
          </cell>
          <cell r="AE932">
            <v>844365.66047738097</v>
          </cell>
          <cell r="AF932">
            <v>17898188.883534841</v>
          </cell>
          <cell r="AG932">
            <v>16887313.20954762</v>
          </cell>
          <cell r="AH932">
            <v>166510.01350983759</v>
          </cell>
          <cell r="AI932">
            <v>844365.66047738097</v>
          </cell>
          <cell r="AJ932">
            <v>17898188.883534841</v>
          </cell>
          <cell r="AK932">
            <v>16887313.20954762</v>
          </cell>
          <cell r="AL932">
            <v>166510.01350983759</v>
          </cell>
          <cell r="AM932">
            <v>844365.66047738097</v>
          </cell>
          <cell r="AN932">
            <v>17898188.883534841</v>
          </cell>
          <cell r="AO932">
            <v>16887313.20954762</v>
          </cell>
          <cell r="AP932">
            <v>166510.01350983759</v>
          </cell>
          <cell r="AQ932">
            <v>844365.66047738097</v>
          </cell>
          <cell r="AR932">
            <v>17898188.883534841</v>
          </cell>
          <cell r="AS932">
            <v>16887313.20954762</v>
          </cell>
          <cell r="AT932">
            <v>166510.01350983759</v>
          </cell>
          <cell r="AU932">
            <v>844365.66047738097</v>
          </cell>
          <cell r="AV932">
            <v>17898188.883534841</v>
          </cell>
          <cell r="AW932">
            <v>16887313.20954762</v>
          </cell>
          <cell r="AX932">
            <v>166510.01350983759</v>
          </cell>
          <cell r="AY932">
            <v>844365.66047738097</v>
          </cell>
          <cell r="AZ932">
            <v>17898188.883534841</v>
          </cell>
          <cell r="BA932">
            <v>16887313.20954762</v>
          </cell>
          <cell r="BB932">
            <v>166510.01350983759</v>
          </cell>
          <cell r="BC932">
            <v>844365.66047738097</v>
          </cell>
          <cell r="BD932">
            <v>17898188.883534841</v>
          </cell>
          <cell r="BE932">
            <v>16887313.20954762</v>
          </cell>
          <cell r="BF932">
            <v>166510.01350983759</v>
          </cell>
          <cell r="BG932">
            <v>844365.66047738097</v>
          </cell>
          <cell r="BH932">
            <v>17898188.883534841</v>
          </cell>
        </row>
        <row r="933">
          <cell r="H933" t="str">
            <v>Otros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0</v>
          </cell>
          <cell r="BD933">
            <v>0</v>
          </cell>
          <cell r="BE933">
            <v>0</v>
          </cell>
          <cell r="BF933">
            <v>0</v>
          </cell>
          <cell r="BG933">
            <v>0</v>
          </cell>
          <cell r="BH933">
            <v>0</v>
          </cell>
        </row>
        <row r="934">
          <cell r="H934" t="str">
            <v>Subtotal</v>
          </cell>
          <cell r="I934">
            <v>82113196.086313739</v>
          </cell>
          <cell r="J934">
            <v>527451.72531953768</v>
          </cell>
          <cell r="K934">
            <v>4105659.8043156867</v>
          </cell>
          <cell r="L934">
            <v>86746307.61594896</v>
          </cell>
          <cell r="M934">
            <v>82113196.086313739</v>
          </cell>
          <cell r="N934">
            <v>527451.72531953768</v>
          </cell>
          <cell r="O934">
            <v>4105659.8043156867</v>
          </cell>
          <cell r="P934">
            <v>86746307.61594896</v>
          </cell>
          <cell r="Q934">
            <v>82113196.086313739</v>
          </cell>
          <cell r="R934">
            <v>527451.72531953768</v>
          </cell>
          <cell r="S934">
            <v>4105659.8043156867</v>
          </cell>
          <cell r="T934">
            <v>86746307.61594896</v>
          </cell>
          <cell r="U934">
            <v>82113196.086313739</v>
          </cell>
          <cell r="V934">
            <v>527451.72531953768</v>
          </cell>
          <cell r="W934">
            <v>4105659.8043156867</v>
          </cell>
          <cell r="X934">
            <v>86746307.61594896</v>
          </cell>
          <cell r="Y934">
            <v>82113196.086313739</v>
          </cell>
          <cell r="Z934">
            <v>527451.72531953768</v>
          </cell>
          <cell r="AA934">
            <v>4105659.8043156867</v>
          </cell>
          <cell r="AB934">
            <v>86746307.61594896</v>
          </cell>
          <cell r="AC934">
            <v>82113196.086313739</v>
          </cell>
          <cell r="AD934">
            <v>527451.72531953768</v>
          </cell>
          <cell r="AE934">
            <v>4105659.8043156867</v>
          </cell>
          <cell r="AF934">
            <v>86746307.61594896</v>
          </cell>
          <cell r="AG934">
            <v>82113196.086313739</v>
          </cell>
          <cell r="AH934">
            <v>527451.72531953768</v>
          </cell>
          <cell r="AI934">
            <v>4105659.8043156867</v>
          </cell>
          <cell r="AJ934">
            <v>86746307.61594896</v>
          </cell>
          <cell r="AK934">
            <v>82113196.086313739</v>
          </cell>
          <cell r="AL934">
            <v>527451.72531953768</v>
          </cell>
          <cell r="AM934">
            <v>4105659.8043156867</v>
          </cell>
          <cell r="AN934">
            <v>86746307.61594896</v>
          </cell>
          <cell r="AO934">
            <v>82113196.086313739</v>
          </cell>
          <cell r="AP934">
            <v>527451.72531953768</v>
          </cell>
          <cell r="AQ934">
            <v>4105659.8043156867</v>
          </cell>
          <cell r="AR934">
            <v>86746307.61594896</v>
          </cell>
          <cell r="AS934">
            <v>82113196.086313739</v>
          </cell>
          <cell r="AT934">
            <v>527451.72531953768</v>
          </cell>
          <cell r="AU934">
            <v>4105659.8043156867</v>
          </cell>
          <cell r="AV934">
            <v>86746307.61594896</v>
          </cell>
          <cell r="AW934">
            <v>82113196.086313739</v>
          </cell>
          <cell r="AX934">
            <v>527451.72531953768</v>
          </cell>
          <cell r="AY934">
            <v>4105659.8043156867</v>
          </cell>
          <cell r="AZ934">
            <v>86746307.61594896</v>
          </cell>
          <cell r="BA934">
            <v>82113196.086313739</v>
          </cell>
          <cell r="BB934">
            <v>527451.72531953768</v>
          </cell>
          <cell r="BC934">
            <v>4105659.8043156867</v>
          </cell>
          <cell r="BD934">
            <v>86746307.61594896</v>
          </cell>
          <cell r="BE934">
            <v>82113196.086313739</v>
          </cell>
          <cell r="BF934">
            <v>527451.72531953768</v>
          </cell>
          <cell r="BG934">
            <v>4105659.8043156867</v>
          </cell>
          <cell r="BH934">
            <v>86746307.61594896</v>
          </cell>
        </row>
        <row r="936">
          <cell r="H936" t="str">
            <v xml:space="preserve">Grandes </v>
          </cell>
        </row>
        <row r="937">
          <cell r="H937" t="str">
            <v>Generadores</v>
          </cell>
        </row>
        <row r="938">
          <cell r="H938">
            <v>1</v>
          </cell>
          <cell r="I938">
            <v>77397686.651614204</v>
          </cell>
          <cell r="J938">
            <v>0</v>
          </cell>
          <cell r="K938">
            <v>0</v>
          </cell>
          <cell r="L938">
            <v>77397686.651614204</v>
          </cell>
          <cell r="M938">
            <v>77397686.651614204</v>
          </cell>
          <cell r="N938">
            <v>0</v>
          </cell>
          <cell r="O938">
            <v>0</v>
          </cell>
          <cell r="P938">
            <v>77397686.651614204</v>
          </cell>
          <cell r="Q938">
            <v>77397686.651614204</v>
          </cell>
          <cell r="R938">
            <v>0</v>
          </cell>
          <cell r="S938">
            <v>0</v>
          </cell>
          <cell r="T938">
            <v>77397686.651614204</v>
          </cell>
          <cell r="U938">
            <v>77397686.651614204</v>
          </cell>
          <cell r="V938">
            <v>0</v>
          </cell>
          <cell r="W938">
            <v>0</v>
          </cell>
          <cell r="X938">
            <v>77397686.651614204</v>
          </cell>
          <cell r="Y938">
            <v>77397686.651614204</v>
          </cell>
          <cell r="Z938">
            <v>0</v>
          </cell>
          <cell r="AA938">
            <v>0</v>
          </cell>
          <cell r="AB938">
            <v>77397686.651614204</v>
          </cell>
          <cell r="AC938">
            <v>77397686.651614204</v>
          </cell>
          <cell r="AD938">
            <v>0</v>
          </cell>
          <cell r="AE938">
            <v>0</v>
          </cell>
          <cell r="AF938">
            <v>77397686.651614204</v>
          </cell>
          <cell r="AG938">
            <v>77397686.651614204</v>
          </cell>
          <cell r="AH938">
            <v>0</v>
          </cell>
          <cell r="AI938">
            <v>0</v>
          </cell>
          <cell r="AJ938">
            <v>77397686.651614204</v>
          </cell>
          <cell r="AK938">
            <v>77397686.651614204</v>
          </cell>
          <cell r="AL938">
            <v>0</v>
          </cell>
          <cell r="AM938">
            <v>0</v>
          </cell>
          <cell r="AN938">
            <v>77397686.651614204</v>
          </cell>
          <cell r="AO938">
            <v>77397686.651614204</v>
          </cell>
          <cell r="AP938">
            <v>0</v>
          </cell>
          <cell r="AQ938">
            <v>0</v>
          </cell>
          <cell r="AR938">
            <v>77397686.651614204</v>
          </cell>
          <cell r="AS938">
            <v>77397686.651614204</v>
          </cell>
          <cell r="AT938">
            <v>0</v>
          </cell>
          <cell r="AU938">
            <v>0</v>
          </cell>
          <cell r="AV938">
            <v>77397686.651614204</v>
          </cell>
          <cell r="AW938">
            <v>77397686.651614204</v>
          </cell>
          <cell r="AX938">
            <v>0</v>
          </cell>
          <cell r="AY938">
            <v>0</v>
          </cell>
          <cell r="AZ938">
            <v>77397686.651614204</v>
          </cell>
          <cell r="BA938">
            <v>77397686.651614204</v>
          </cell>
          <cell r="BB938">
            <v>0</v>
          </cell>
          <cell r="BC938">
            <v>0</v>
          </cell>
          <cell r="BD938">
            <v>77397686.651614204</v>
          </cell>
          <cell r="BE938">
            <v>77397686.651614204</v>
          </cell>
          <cell r="BF938">
            <v>0</v>
          </cell>
          <cell r="BG938">
            <v>0</v>
          </cell>
          <cell r="BH938">
            <v>77397686.651614204</v>
          </cell>
        </row>
        <row r="939">
          <cell r="H939">
            <v>2</v>
          </cell>
          <cell r="I939">
            <v>123125413.80496225</v>
          </cell>
          <cell r="J939">
            <v>0</v>
          </cell>
          <cell r="K939">
            <v>0</v>
          </cell>
          <cell r="L939">
            <v>123125413.80496225</v>
          </cell>
          <cell r="M939">
            <v>123125413.80496225</v>
          </cell>
          <cell r="N939">
            <v>0</v>
          </cell>
          <cell r="O939">
            <v>0</v>
          </cell>
          <cell r="P939">
            <v>123125413.80496225</v>
          </cell>
          <cell r="Q939">
            <v>123125413.80496225</v>
          </cell>
          <cell r="R939">
            <v>0</v>
          </cell>
          <cell r="S939">
            <v>0</v>
          </cell>
          <cell r="T939">
            <v>123125413.80496225</v>
          </cell>
          <cell r="U939">
            <v>123125413.80496225</v>
          </cell>
          <cell r="V939">
            <v>0</v>
          </cell>
          <cell r="W939">
            <v>0</v>
          </cell>
          <cell r="X939">
            <v>123125413.80496225</v>
          </cell>
          <cell r="Y939">
            <v>123125413.80496225</v>
          </cell>
          <cell r="Z939">
            <v>0</v>
          </cell>
          <cell r="AA939">
            <v>0</v>
          </cell>
          <cell r="AB939">
            <v>123125413.80496225</v>
          </cell>
          <cell r="AC939">
            <v>123125413.80496225</v>
          </cell>
          <cell r="AD939">
            <v>0</v>
          </cell>
          <cell r="AE939">
            <v>0</v>
          </cell>
          <cell r="AF939">
            <v>123125413.80496225</v>
          </cell>
          <cell r="AG939">
            <v>123125413.80496225</v>
          </cell>
          <cell r="AH939">
            <v>0</v>
          </cell>
          <cell r="AI939">
            <v>0</v>
          </cell>
          <cell r="AJ939">
            <v>123125413.80496225</v>
          </cell>
          <cell r="AK939">
            <v>123125413.80496225</v>
          </cell>
          <cell r="AL939">
            <v>0</v>
          </cell>
          <cell r="AM939">
            <v>0</v>
          </cell>
          <cell r="AN939">
            <v>123125413.80496225</v>
          </cell>
          <cell r="AO939">
            <v>123125413.80496225</v>
          </cell>
          <cell r="AP939">
            <v>0</v>
          </cell>
          <cell r="AQ939">
            <v>0</v>
          </cell>
          <cell r="AR939">
            <v>123125413.80496225</v>
          </cell>
          <cell r="AS939">
            <v>123125413.80496225</v>
          </cell>
          <cell r="AT939">
            <v>0</v>
          </cell>
          <cell r="AU939">
            <v>0</v>
          </cell>
          <cell r="AV939">
            <v>123125413.80496225</v>
          </cell>
          <cell r="AW939">
            <v>123125413.80496225</v>
          </cell>
          <cell r="AX939">
            <v>0</v>
          </cell>
          <cell r="AY939">
            <v>0</v>
          </cell>
          <cell r="AZ939">
            <v>123125413.80496225</v>
          </cell>
          <cell r="BA939">
            <v>123125413.80496225</v>
          </cell>
          <cell r="BB939">
            <v>0</v>
          </cell>
          <cell r="BC939">
            <v>0</v>
          </cell>
          <cell r="BD939">
            <v>123125413.80496225</v>
          </cell>
          <cell r="BE939">
            <v>123125413.80496225</v>
          </cell>
          <cell r="BF939">
            <v>0</v>
          </cell>
          <cell r="BG939">
            <v>0</v>
          </cell>
          <cell r="BH939">
            <v>123125413.80496225</v>
          </cell>
        </row>
        <row r="940">
          <cell r="H940">
            <v>3</v>
          </cell>
          <cell r="I940">
            <v>337746264.19095242</v>
          </cell>
          <cell r="J940">
            <v>0</v>
          </cell>
          <cell r="K940">
            <v>0</v>
          </cell>
          <cell r="L940">
            <v>337746264.19095242</v>
          </cell>
          <cell r="M940">
            <v>337746264.19095242</v>
          </cell>
          <cell r="N940">
            <v>0</v>
          </cell>
          <cell r="O940">
            <v>0</v>
          </cell>
          <cell r="P940">
            <v>337746264.19095242</v>
          </cell>
          <cell r="Q940">
            <v>337746264.19095242</v>
          </cell>
          <cell r="R940">
            <v>0</v>
          </cell>
          <cell r="S940">
            <v>0</v>
          </cell>
          <cell r="T940">
            <v>337746264.19095242</v>
          </cell>
          <cell r="U940">
            <v>337746264.19095242</v>
          </cell>
          <cell r="V940">
            <v>0</v>
          </cell>
          <cell r="W940">
            <v>0</v>
          </cell>
          <cell r="X940">
            <v>337746264.19095242</v>
          </cell>
          <cell r="Y940">
            <v>337746264.19095242</v>
          </cell>
          <cell r="Z940">
            <v>0</v>
          </cell>
          <cell r="AA940">
            <v>0</v>
          </cell>
          <cell r="AB940">
            <v>337746264.19095242</v>
          </cell>
          <cell r="AC940">
            <v>337746264.19095242</v>
          </cell>
          <cell r="AD940">
            <v>0</v>
          </cell>
          <cell r="AE940">
            <v>0</v>
          </cell>
          <cell r="AF940">
            <v>337746264.19095242</v>
          </cell>
          <cell r="AG940">
            <v>337746264.19095242</v>
          </cell>
          <cell r="AH940">
            <v>0</v>
          </cell>
          <cell r="AI940">
            <v>0</v>
          </cell>
          <cell r="AJ940">
            <v>337746264.19095242</v>
          </cell>
          <cell r="AK940">
            <v>337746264.19095242</v>
          </cell>
          <cell r="AL940">
            <v>0</v>
          </cell>
          <cell r="AM940">
            <v>0</v>
          </cell>
          <cell r="AN940">
            <v>337746264.19095242</v>
          </cell>
          <cell r="AO940">
            <v>337746264.19095242</v>
          </cell>
          <cell r="AP940">
            <v>0</v>
          </cell>
          <cell r="AQ940">
            <v>0</v>
          </cell>
          <cell r="AR940">
            <v>337746264.19095242</v>
          </cell>
          <cell r="AS940">
            <v>337746264.19095242</v>
          </cell>
          <cell r="AT940">
            <v>0</v>
          </cell>
          <cell r="AU940">
            <v>0</v>
          </cell>
          <cell r="AV940">
            <v>337746264.19095242</v>
          </cell>
          <cell r="AW940">
            <v>337746264.19095242</v>
          </cell>
          <cell r="AX940">
            <v>0</v>
          </cell>
          <cell r="AY940">
            <v>0</v>
          </cell>
          <cell r="AZ940">
            <v>337746264.19095242</v>
          </cell>
          <cell r="BA940">
            <v>337746264.19095242</v>
          </cell>
          <cell r="BB940">
            <v>0</v>
          </cell>
          <cell r="BC940">
            <v>0</v>
          </cell>
          <cell r="BD940">
            <v>337746264.19095242</v>
          </cell>
          <cell r="BE940">
            <v>337746264.19095242</v>
          </cell>
          <cell r="BF940">
            <v>0</v>
          </cell>
          <cell r="BG940">
            <v>0</v>
          </cell>
          <cell r="BH940">
            <v>337746264.19095242</v>
          </cell>
        </row>
        <row r="941">
          <cell r="H941" t="str">
            <v>Otros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0</v>
          </cell>
          <cell r="BD941">
            <v>0</v>
          </cell>
          <cell r="BE941">
            <v>0</v>
          </cell>
          <cell r="BF941">
            <v>0</v>
          </cell>
          <cell r="BG941">
            <v>0</v>
          </cell>
          <cell r="BH941">
            <v>0</v>
          </cell>
        </row>
        <row r="942">
          <cell r="H942" t="str">
            <v>Subtotal</v>
          </cell>
          <cell r="I942">
            <v>538269364.64752889</v>
          </cell>
          <cell r="J942">
            <v>0</v>
          </cell>
          <cell r="K942">
            <v>0</v>
          </cell>
          <cell r="L942">
            <v>538269364.64752889</v>
          </cell>
          <cell r="M942">
            <v>538269364.64752889</v>
          </cell>
          <cell r="N942">
            <v>0</v>
          </cell>
          <cell r="O942">
            <v>0</v>
          </cell>
          <cell r="P942">
            <v>538269364.64752889</v>
          </cell>
          <cell r="Q942">
            <v>538269364.64752889</v>
          </cell>
          <cell r="R942">
            <v>0</v>
          </cell>
          <cell r="S942">
            <v>0</v>
          </cell>
          <cell r="T942">
            <v>538269364.64752889</v>
          </cell>
          <cell r="U942">
            <v>538269364.64752889</v>
          </cell>
          <cell r="V942">
            <v>0</v>
          </cell>
          <cell r="W942">
            <v>0</v>
          </cell>
          <cell r="X942">
            <v>538269364.64752889</v>
          </cell>
          <cell r="Y942">
            <v>538269364.64752889</v>
          </cell>
          <cell r="Z942">
            <v>0</v>
          </cell>
          <cell r="AA942">
            <v>0</v>
          </cell>
          <cell r="AB942">
            <v>538269364.64752889</v>
          </cell>
          <cell r="AC942">
            <v>538269364.64752889</v>
          </cell>
          <cell r="AD942">
            <v>0</v>
          </cell>
          <cell r="AE942">
            <v>0</v>
          </cell>
          <cell r="AF942">
            <v>538269364.64752889</v>
          </cell>
          <cell r="AG942">
            <v>538269364.64752889</v>
          </cell>
          <cell r="AH942">
            <v>0</v>
          </cell>
          <cell r="AI942">
            <v>0</v>
          </cell>
          <cell r="AJ942">
            <v>538269364.64752889</v>
          </cell>
          <cell r="AK942">
            <v>538269364.64752889</v>
          </cell>
          <cell r="AL942">
            <v>0</v>
          </cell>
          <cell r="AM942">
            <v>0</v>
          </cell>
          <cell r="AN942">
            <v>538269364.64752889</v>
          </cell>
          <cell r="AO942">
            <v>538269364.64752889</v>
          </cell>
          <cell r="AP942">
            <v>0</v>
          </cell>
          <cell r="AQ942">
            <v>0</v>
          </cell>
          <cell r="AR942">
            <v>538269364.64752889</v>
          </cell>
          <cell r="AS942">
            <v>538269364.64752889</v>
          </cell>
          <cell r="AT942">
            <v>0</v>
          </cell>
          <cell r="AU942">
            <v>0</v>
          </cell>
          <cell r="AV942">
            <v>538269364.64752889</v>
          </cell>
          <cell r="AW942">
            <v>538269364.64752889</v>
          </cell>
          <cell r="AX942">
            <v>0</v>
          </cell>
          <cell r="AY942">
            <v>0</v>
          </cell>
          <cell r="AZ942">
            <v>538269364.64752889</v>
          </cell>
          <cell r="BA942">
            <v>538269364.64752889</v>
          </cell>
          <cell r="BB942">
            <v>0</v>
          </cell>
          <cell r="BC942">
            <v>0</v>
          </cell>
          <cell r="BD942">
            <v>538269364.64752889</v>
          </cell>
          <cell r="BE942">
            <v>538269364.64752889</v>
          </cell>
          <cell r="BF942">
            <v>0</v>
          </cell>
          <cell r="BG942">
            <v>0</v>
          </cell>
          <cell r="BH942">
            <v>538269364.64752889</v>
          </cell>
        </row>
        <row r="944">
          <cell r="H944" t="str">
            <v>OTROS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0</v>
          </cell>
          <cell r="BD944">
            <v>0</v>
          </cell>
          <cell r="BE944">
            <v>0</v>
          </cell>
          <cell r="BF944">
            <v>0</v>
          </cell>
          <cell r="BG944">
            <v>0</v>
          </cell>
          <cell r="BH944">
            <v>0</v>
          </cell>
        </row>
        <row r="946">
          <cell r="H946" t="str">
            <v>TOTAL</v>
          </cell>
          <cell r="I946">
            <v>817370845.42674971</v>
          </cell>
          <cell r="J946">
            <v>10269535.753527012</v>
          </cell>
          <cell r="K946">
            <v>14707576.569989881</v>
          </cell>
          <cell r="L946">
            <v>842347957.75026679</v>
          </cell>
          <cell r="M946">
            <v>817370845.42674971</v>
          </cell>
          <cell r="N946">
            <v>10269535.753527012</v>
          </cell>
          <cell r="O946">
            <v>14707576.569989881</v>
          </cell>
          <cell r="P946">
            <v>842347957.75026679</v>
          </cell>
          <cell r="Q946">
            <v>817370845.42674971</v>
          </cell>
          <cell r="R946">
            <v>10269535.753527012</v>
          </cell>
          <cell r="S946">
            <v>14707576.569989881</v>
          </cell>
          <cell r="T946">
            <v>842347957.75026679</v>
          </cell>
          <cell r="U946">
            <v>817370845.42674971</v>
          </cell>
          <cell r="V946">
            <v>10269535.753527012</v>
          </cell>
          <cell r="W946">
            <v>14707576.569989881</v>
          </cell>
          <cell r="X946">
            <v>842347957.75026679</v>
          </cell>
          <cell r="Y946">
            <v>817370845.42674971</v>
          </cell>
          <cell r="Z946">
            <v>10269535.753527012</v>
          </cell>
          <cell r="AA946">
            <v>14707576.569989881</v>
          </cell>
          <cell r="AB946">
            <v>842347957.75026679</v>
          </cell>
          <cell r="AC946">
            <v>817370845.42674971</v>
          </cell>
          <cell r="AD946">
            <v>10269535.753527012</v>
          </cell>
          <cell r="AE946">
            <v>14707576.569989881</v>
          </cell>
          <cell r="AF946">
            <v>842347957.75026679</v>
          </cell>
          <cell r="AG946">
            <v>817370845.42674971</v>
          </cell>
          <cell r="AH946">
            <v>10269535.753527012</v>
          </cell>
          <cell r="AI946">
            <v>14707576.569989881</v>
          </cell>
          <cell r="AJ946">
            <v>842347957.75026679</v>
          </cell>
          <cell r="AK946">
            <v>817370845.42674971</v>
          </cell>
          <cell r="AL946">
            <v>10269535.753527012</v>
          </cell>
          <cell r="AM946">
            <v>14707576.569989881</v>
          </cell>
          <cell r="AN946">
            <v>842347957.75026679</v>
          </cell>
          <cell r="AO946">
            <v>817370845.42674971</v>
          </cell>
          <cell r="AP946">
            <v>10269535.753527012</v>
          </cell>
          <cell r="AQ946">
            <v>14707576.569989881</v>
          </cell>
          <cell r="AR946">
            <v>842347957.75026679</v>
          </cell>
          <cell r="AS946">
            <v>817370845.42674971</v>
          </cell>
          <cell r="AT946">
            <v>10269535.753527012</v>
          </cell>
          <cell r="AU946">
            <v>14707576.569989881</v>
          </cell>
          <cell r="AV946">
            <v>842347957.75026679</v>
          </cell>
          <cell r="AW946">
            <v>817370845.42674971</v>
          </cell>
          <cell r="AX946">
            <v>10269535.753527012</v>
          </cell>
          <cell r="AY946">
            <v>14707576.569989881</v>
          </cell>
          <cell r="AZ946">
            <v>842347957.75026679</v>
          </cell>
          <cell r="BA946">
            <v>817370845.42674971</v>
          </cell>
          <cell r="BB946">
            <v>10269535.753527012</v>
          </cell>
          <cell r="BC946">
            <v>14707576.569989881</v>
          </cell>
          <cell r="BD946">
            <v>842347957.75026679</v>
          </cell>
          <cell r="BE946">
            <v>817370845.42674971</v>
          </cell>
          <cell r="BF946">
            <v>10269535.753527012</v>
          </cell>
          <cell r="BG946">
            <v>14707576.569989881</v>
          </cell>
          <cell r="BH946">
            <v>842347957.75026679</v>
          </cell>
        </row>
        <row r="950">
          <cell r="I950" t="str">
            <v>ENERO</v>
          </cell>
          <cell r="M950" t="str">
            <v>FEBRERO/97</v>
          </cell>
          <cell r="Q950" t="str">
            <v>MARZO/97</v>
          </cell>
          <cell r="U950" t="str">
            <v>ABRIL/97</v>
          </cell>
          <cell r="Y950" t="str">
            <v>MAYO/97</v>
          </cell>
          <cell r="AC950" t="str">
            <v>JUNIO/97</v>
          </cell>
          <cell r="AG950" t="str">
            <v>JULIO/97</v>
          </cell>
          <cell r="AK950" t="str">
            <v>AGOSTO/97</v>
          </cell>
          <cell r="AO950" t="str">
            <v>SEPTIEMBRE/97</v>
          </cell>
          <cell r="AS950" t="str">
            <v>OCTUBRE/97</v>
          </cell>
          <cell r="AW950" t="str">
            <v>NOVIEMBRE/97</v>
          </cell>
          <cell r="BA950" t="str">
            <v>DICIEMBRE/97</v>
          </cell>
          <cell r="BE950" t="str">
            <v>ENERO/98</v>
          </cell>
        </row>
        <row r="951">
          <cell r="H951" t="str">
            <v>ZONA 6</v>
          </cell>
          <cell r="I951" t="str">
            <v>Valor Facturado</v>
          </cell>
          <cell r="J951" t="str">
            <v>Facturacion U. R.</v>
          </cell>
          <cell r="K951" t="str">
            <v>Facturacion U. N. R.</v>
          </cell>
          <cell r="L951" t="str">
            <v>TOTAL</v>
          </cell>
          <cell r="M951" t="str">
            <v>Valor Facturado</v>
          </cell>
          <cell r="N951" t="str">
            <v>Facturacion U. R.</v>
          </cell>
          <cell r="O951" t="str">
            <v>Facturacion U. N. R.</v>
          </cell>
          <cell r="P951" t="str">
            <v>TOTAL</v>
          </cell>
          <cell r="Q951" t="str">
            <v>Valor Facturado</v>
          </cell>
          <cell r="R951" t="str">
            <v>Facturacion U. R.</v>
          </cell>
          <cell r="S951" t="str">
            <v>Facturacion U. N. R.</v>
          </cell>
          <cell r="T951" t="str">
            <v>TOTAL</v>
          </cell>
          <cell r="U951" t="str">
            <v>Valor Facturado</v>
          </cell>
          <cell r="V951" t="str">
            <v>Facturacion U. R.</v>
          </cell>
          <cell r="W951" t="str">
            <v>Facturacion U. N. R.</v>
          </cell>
          <cell r="X951" t="str">
            <v>TOTAL</v>
          </cell>
          <cell r="Y951" t="str">
            <v>Valor Facturado</v>
          </cell>
          <cell r="Z951" t="str">
            <v>Facturacion U. R.</v>
          </cell>
          <cell r="AA951" t="str">
            <v>Facturacion U. N. R.</v>
          </cell>
          <cell r="AB951" t="str">
            <v>TOTAL</v>
          </cell>
          <cell r="AC951" t="str">
            <v>Valor Facturado</v>
          </cell>
          <cell r="AD951" t="str">
            <v>Facturacion U. R.</v>
          </cell>
          <cell r="AE951" t="str">
            <v>Facturacion U. N. R.</v>
          </cell>
          <cell r="AF951" t="str">
            <v>TOTAL</v>
          </cell>
          <cell r="AG951" t="str">
            <v>Valor Facturado</v>
          </cell>
          <cell r="AH951" t="str">
            <v>Facturacion U. R.</v>
          </cell>
          <cell r="AI951" t="str">
            <v>Facturacion U. N. R.</v>
          </cell>
          <cell r="AJ951" t="str">
            <v>TOTAL</v>
          </cell>
          <cell r="AK951" t="str">
            <v>Valor Facturado</v>
          </cell>
          <cell r="AL951" t="str">
            <v>Facturacion U. R.</v>
          </cell>
          <cell r="AM951" t="str">
            <v>Facturacion U. N. R.</v>
          </cell>
          <cell r="AN951" t="str">
            <v>TOTAL</v>
          </cell>
          <cell r="AO951" t="str">
            <v>Valor Facturado</v>
          </cell>
          <cell r="AP951" t="str">
            <v>Facturacion U. R.</v>
          </cell>
          <cell r="AQ951" t="str">
            <v>Facturacion U. N. R.</v>
          </cell>
          <cell r="AR951" t="str">
            <v>TOTAL</v>
          </cell>
          <cell r="AS951" t="str">
            <v>Valor Facturado</v>
          </cell>
          <cell r="AT951" t="str">
            <v>Facturacion U. R.</v>
          </cell>
          <cell r="AU951" t="str">
            <v>Facturacion U. N. R.</v>
          </cell>
          <cell r="AV951" t="str">
            <v>TOTAL</v>
          </cell>
          <cell r="AW951" t="str">
            <v>Valor Facturado</v>
          </cell>
          <cell r="AX951" t="str">
            <v>Facturacion U. R.</v>
          </cell>
          <cell r="AY951" t="str">
            <v>Facturacion U. N. R.</v>
          </cell>
          <cell r="AZ951" t="str">
            <v>TOTAL</v>
          </cell>
          <cell r="BA951" t="str">
            <v>Valor Facturado</v>
          </cell>
          <cell r="BB951" t="str">
            <v>Facturacion U. R.</v>
          </cell>
          <cell r="BC951" t="str">
            <v>Facturacion U. N. R.</v>
          </cell>
          <cell r="BD951" t="str">
            <v>TOTAL</v>
          </cell>
          <cell r="BE951" t="str">
            <v>Valor Facturado</v>
          </cell>
          <cell r="BF951" t="str">
            <v>Facturacion U. R.</v>
          </cell>
          <cell r="BG951" t="str">
            <v>Facturacion U. N. R.</v>
          </cell>
          <cell r="BH951" t="str">
            <v>TOTAL</v>
          </cell>
        </row>
        <row r="952">
          <cell r="H952" t="str">
            <v>Residencial</v>
          </cell>
        </row>
        <row r="953">
          <cell r="H953">
            <v>1</v>
          </cell>
          <cell r="I953">
            <v>2497004.7903924198</v>
          </cell>
          <cell r="J953">
            <v>122353.23472922856</v>
          </cell>
          <cell r="K953">
            <v>433415.85021222656</v>
          </cell>
          <cell r="L953">
            <v>3052773.875333875</v>
          </cell>
          <cell r="M953">
            <v>2497004.7903924198</v>
          </cell>
          <cell r="N953">
            <v>122353.23472922856</v>
          </cell>
          <cell r="O953">
            <v>433415.85021222656</v>
          </cell>
          <cell r="P953">
            <v>3052773.875333875</v>
          </cell>
          <cell r="Q953">
            <v>2497004.7903924198</v>
          </cell>
          <cell r="R953">
            <v>122353.23472922856</v>
          </cell>
          <cell r="S953">
            <v>433415.85021222656</v>
          </cell>
          <cell r="T953">
            <v>3052773.875333875</v>
          </cell>
          <cell r="U953">
            <v>2497004.7903924198</v>
          </cell>
          <cell r="V953">
            <v>122353.23472922856</v>
          </cell>
          <cell r="W953">
            <v>433415.85021222656</v>
          </cell>
          <cell r="X953">
            <v>3052773.875333875</v>
          </cell>
          <cell r="Y953">
            <v>2497004.7903924198</v>
          </cell>
          <cell r="Z953">
            <v>122353.23472922856</v>
          </cell>
          <cell r="AA953">
            <v>433415.85021222656</v>
          </cell>
          <cell r="AB953">
            <v>3052773.875333875</v>
          </cell>
          <cell r="AC953">
            <v>2497004.7903924198</v>
          </cell>
          <cell r="AD953">
            <v>122353.23472922856</v>
          </cell>
          <cell r="AE953">
            <v>433415.85021222656</v>
          </cell>
          <cell r="AF953">
            <v>3052773.875333875</v>
          </cell>
          <cell r="AG953">
            <v>2497004.7903924198</v>
          </cell>
          <cell r="AH953">
            <v>122353.23472922856</v>
          </cell>
          <cell r="AI953">
            <v>433415.85021222656</v>
          </cell>
          <cell r="AJ953">
            <v>3052773.875333875</v>
          </cell>
          <cell r="AK953">
            <v>2497004.7903924198</v>
          </cell>
          <cell r="AL953">
            <v>122353.23472922856</v>
          </cell>
          <cell r="AM953">
            <v>433415.85021222656</v>
          </cell>
          <cell r="AN953">
            <v>3052773.875333875</v>
          </cell>
          <cell r="AO953">
            <v>2497004.7903924198</v>
          </cell>
          <cell r="AP953">
            <v>122353.23472922856</v>
          </cell>
          <cell r="AQ953">
            <v>433415.85021222656</v>
          </cell>
          <cell r="AR953">
            <v>3052773.875333875</v>
          </cell>
          <cell r="AS953">
            <v>2497004.7903924198</v>
          </cell>
          <cell r="AT953">
            <v>122353.23472922856</v>
          </cell>
          <cell r="AU953">
            <v>433415.85021222656</v>
          </cell>
          <cell r="AV953">
            <v>3052773.875333875</v>
          </cell>
          <cell r="AW953">
            <v>2497004.7903924198</v>
          </cell>
          <cell r="AX953">
            <v>122353.23472922856</v>
          </cell>
          <cell r="AY953">
            <v>433415.85021222656</v>
          </cell>
          <cell r="AZ953">
            <v>3052773.875333875</v>
          </cell>
          <cell r="BA953">
            <v>2497004.7903924198</v>
          </cell>
          <cell r="BB953">
            <v>122353.23472922856</v>
          </cell>
          <cell r="BC953">
            <v>433415.85021222656</v>
          </cell>
          <cell r="BD953">
            <v>3052773.875333875</v>
          </cell>
          <cell r="BE953">
            <v>2497004.7903924198</v>
          </cell>
          <cell r="BF953">
            <v>122353.23472922856</v>
          </cell>
          <cell r="BG953">
            <v>433415.85021222656</v>
          </cell>
          <cell r="BH953">
            <v>3052773.875333875</v>
          </cell>
        </row>
        <row r="954">
          <cell r="H954">
            <v>2</v>
          </cell>
          <cell r="I954">
            <v>2544617.1698702406</v>
          </cell>
          <cell r="J954">
            <v>122141.62415377155</v>
          </cell>
          <cell r="K954">
            <v>305372.61666444561</v>
          </cell>
          <cell r="L954">
            <v>2972131.4106884575</v>
          </cell>
          <cell r="M954">
            <v>2544617.1698702406</v>
          </cell>
          <cell r="N954">
            <v>122141.62415377155</v>
          </cell>
          <cell r="O954">
            <v>305372.61666444561</v>
          </cell>
          <cell r="P954">
            <v>2972131.4106884575</v>
          </cell>
          <cell r="Q954">
            <v>2544617.1698702406</v>
          </cell>
          <cell r="R954">
            <v>122141.62415377155</v>
          </cell>
          <cell r="S954">
            <v>305372.61666444561</v>
          </cell>
          <cell r="T954">
            <v>2972131.4106884575</v>
          </cell>
          <cell r="U954">
            <v>2544617.1698702406</v>
          </cell>
          <cell r="V954">
            <v>122141.62415377155</v>
          </cell>
          <cell r="W954">
            <v>305372.61666444561</v>
          </cell>
          <cell r="X954">
            <v>2972131.4106884575</v>
          </cell>
          <cell r="Y954">
            <v>2544617.1698702406</v>
          </cell>
          <cell r="Z954">
            <v>122141.62415377155</v>
          </cell>
          <cell r="AA954">
            <v>305372.61666444561</v>
          </cell>
          <cell r="AB954">
            <v>2972131.4106884575</v>
          </cell>
          <cell r="AC954">
            <v>2544617.1698702406</v>
          </cell>
          <cell r="AD954">
            <v>122141.62415377155</v>
          </cell>
          <cell r="AE954">
            <v>305372.61666444561</v>
          </cell>
          <cell r="AF954">
            <v>2972131.4106884575</v>
          </cell>
          <cell r="AG954">
            <v>2544617.1698702406</v>
          </cell>
          <cell r="AH954">
            <v>122141.62415377155</v>
          </cell>
          <cell r="AI954">
            <v>305372.61666444561</v>
          </cell>
          <cell r="AJ954">
            <v>2972131.4106884575</v>
          </cell>
          <cell r="AK954">
            <v>2544617.1698702406</v>
          </cell>
          <cell r="AL954">
            <v>122141.62415377155</v>
          </cell>
          <cell r="AM954">
            <v>305372.61666444561</v>
          </cell>
          <cell r="AN954">
            <v>2972131.4106884575</v>
          </cell>
          <cell r="AO954">
            <v>2544617.1698702406</v>
          </cell>
          <cell r="AP954">
            <v>122141.62415377155</v>
          </cell>
          <cell r="AQ954">
            <v>305372.61666444561</v>
          </cell>
          <cell r="AR954">
            <v>2972131.4106884575</v>
          </cell>
          <cell r="AS954">
            <v>2544617.1698702406</v>
          </cell>
          <cell r="AT954">
            <v>122141.62415377155</v>
          </cell>
          <cell r="AU954">
            <v>305372.61666444561</v>
          </cell>
          <cell r="AV954">
            <v>2972131.4106884575</v>
          </cell>
          <cell r="AW954">
            <v>2544617.1698702406</v>
          </cell>
          <cell r="AX954">
            <v>122141.62415377155</v>
          </cell>
          <cell r="AY954">
            <v>305372.61666444561</v>
          </cell>
          <cell r="AZ954">
            <v>2972131.4106884575</v>
          </cell>
          <cell r="BA954">
            <v>2544617.1698702406</v>
          </cell>
          <cell r="BB954">
            <v>122141.62415377155</v>
          </cell>
          <cell r="BC954">
            <v>305372.61666444561</v>
          </cell>
          <cell r="BD954">
            <v>2972131.4106884575</v>
          </cell>
          <cell r="BE954">
            <v>2544617.1698702406</v>
          </cell>
          <cell r="BF954">
            <v>122141.62415377155</v>
          </cell>
          <cell r="BG954">
            <v>305372.61666444561</v>
          </cell>
          <cell r="BH954">
            <v>2972131.4106884575</v>
          </cell>
        </row>
        <row r="955">
          <cell r="H955">
            <v>3</v>
          </cell>
          <cell r="I955">
            <v>50865892.075472713</v>
          </cell>
          <cell r="J955">
            <v>2533121.4253585408</v>
          </cell>
          <cell r="K955">
            <v>4038889.4061814807</v>
          </cell>
          <cell r="L955">
            <v>57437902.907012731</v>
          </cell>
          <cell r="M955">
            <v>50865892.075472713</v>
          </cell>
          <cell r="N955">
            <v>2533121.4253585408</v>
          </cell>
          <cell r="O955">
            <v>4038889.4061814807</v>
          </cell>
          <cell r="P955">
            <v>57437902.907012731</v>
          </cell>
          <cell r="Q955">
            <v>50865892.075472713</v>
          </cell>
          <cell r="R955">
            <v>2533121.4253585408</v>
          </cell>
          <cell r="S955">
            <v>4038889.4061814807</v>
          </cell>
          <cell r="T955">
            <v>57437902.907012731</v>
          </cell>
          <cell r="U955">
            <v>50865892.075472713</v>
          </cell>
          <cell r="V955">
            <v>2533121.4253585408</v>
          </cell>
          <cell r="W955">
            <v>4038889.4061814807</v>
          </cell>
          <cell r="X955">
            <v>57437902.907012731</v>
          </cell>
          <cell r="Y955">
            <v>50865892.075472713</v>
          </cell>
          <cell r="Z955">
            <v>2533121.4253585408</v>
          </cell>
          <cell r="AA955">
            <v>4038889.4061814807</v>
          </cell>
          <cell r="AB955">
            <v>57437902.907012731</v>
          </cell>
          <cell r="AC955">
            <v>50865892.075472713</v>
          </cell>
          <cell r="AD955">
            <v>2533121.4253585408</v>
          </cell>
          <cell r="AE955">
            <v>4038889.4061814807</v>
          </cell>
          <cell r="AF955">
            <v>57437902.907012731</v>
          </cell>
          <cell r="AG955">
            <v>50865892.075472713</v>
          </cell>
          <cell r="AH955">
            <v>2533121.4253585408</v>
          </cell>
          <cell r="AI955">
            <v>4038889.4061814807</v>
          </cell>
          <cell r="AJ955">
            <v>57437902.907012731</v>
          </cell>
          <cell r="AK955">
            <v>50865892.075472713</v>
          </cell>
          <cell r="AL955">
            <v>2533121.4253585408</v>
          </cell>
          <cell r="AM955">
            <v>4038889.4061814807</v>
          </cell>
          <cell r="AN955">
            <v>57437902.907012731</v>
          </cell>
          <cell r="AO955">
            <v>50865892.075472713</v>
          </cell>
          <cell r="AP955">
            <v>2533121.4253585408</v>
          </cell>
          <cell r="AQ955">
            <v>4038889.4061814807</v>
          </cell>
          <cell r="AR955">
            <v>57437902.907012731</v>
          </cell>
          <cell r="AS955">
            <v>50865892.075472713</v>
          </cell>
          <cell r="AT955">
            <v>2533121.4253585408</v>
          </cell>
          <cell r="AU955">
            <v>4038889.4061814807</v>
          </cell>
          <cell r="AV955">
            <v>57437902.907012731</v>
          </cell>
          <cell r="AW955">
            <v>50865892.075472713</v>
          </cell>
          <cell r="AX955">
            <v>2533121.4253585408</v>
          </cell>
          <cell r="AY955">
            <v>4038889.4061814807</v>
          </cell>
          <cell r="AZ955">
            <v>57437902.907012731</v>
          </cell>
          <cell r="BA955">
            <v>50865892.075472713</v>
          </cell>
          <cell r="BB955">
            <v>2533121.4253585408</v>
          </cell>
          <cell r="BC955">
            <v>4038889.4061814807</v>
          </cell>
          <cell r="BD955">
            <v>57437902.907012731</v>
          </cell>
          <cell r="BE955">
            <v>50865892.075472713</v>
          </cell>
          <cell r="BF955">
            <v>2533121.4253585408</v>
          </cell>
          <cell r="BG955">
            <v>4038889.4061814807</v>
          </cell>
          <cell r="BH955">
            <v>57437902.907012731</v>
          </cell>
        </row>
        <row r="956">
          <cell r="H956">
            <v>4</v>
          </cell>
          <cell r="I956">
            <v>101745009.81191148</v>
          </cell>
          <cell r="J956">
            <v>5066901.4886331912</v>
          </cell>
          <cell r="K956">
            <v>5417838.0656129941</v>
          </cell>
          <cell r="L956">
            <v>112229749.36615765</v>
          </cell>
          <cell r="M956">
            <v>101745009.81191148</v>
          </cell>
          <cell r="N956">
            <v>5066901.4886331912</v>
          </cell>
          <cell r="O956">
            <v>5417838.0656129941</v>
          </cell>
          <cell r="P956">
            <v>112229749.36615765</v>
          </cell>
          <cell r="Q956">
            <v>101745009.81191148</v>
          </cell>
          <cell r="R956">
            <v>5066901.4886331912</v>
          </cell>
          <cell r="S956">
            <v>5417838.0656129941</v>
          </cell>
          <cell r="T956">
            <v>112229749.36615765</v>
          </cell>
          <cell r="U956">
            <v>101745009.81191148</v>
          </cell>
          <cell r="V956">
            <v>5066901.4886331912</v>
          </cell>
          <cell r="W956">
            <v>5417838.0656129941</v>
          </cell>
          <cell r="X956">
            <v>112229749.36615765</v>
          </cell>
          <cell r="Y956">
            <v>101745009.81191148</v>
          </cell>
          <cell r="Z956">
            <v>5066901.4886331912</v>
          </cell>
          <cell r="AA956">
            <v>5417838.0656129941</v>
          </cell>
          <cell r="AB956">
            <v>112229749.36615765</v>
          </cell>
          <cell r="AC956">
            <v>101745009.81191148</v>
          </cell>
          <cell r="AD956">
            <v>5066901.4886331912</v>
          </cell>
          <cell r="AE956">
            <v>5417838.0656129941</v>
          </cell>
          <cell r="AF956">
            <v>112229749.36615765</v>
          </cell>
          <cell r="AG956">
            <v>101745009.81191148</v>
          </cell>
          <cell r="AH956">
            <v>5066901.4886331912</v>
          </cell>
          <cell r="AI956">
            <v>5417838.0656129941</v>
          </cell>
          <cell r="AJ956">
            <v>112229749.36615765</v>
          </cell>
          <cell r="AK956">
            <v>101745009.81191148</v>
          </cell>
          <cell r="AL956">
            <v>5066901.4886331912</v>
          </cell>
          <cell r="AM956">
            <v>5417838.0656129941</v>
          </cell>
          <cell r="AN956">
            <v>112229749.36615765</v>
          </cell>
          <cell r="AO956">
            <v>101745009.81191148</v>
          </cell>
          <cell r="AP956">
            <v>5066901.4886331912</v>
          </cell>
          <cell r="AQ956">
            <v>5417838.0656129941</v>
          </cell>
          <cell r="AR956">
            <v>112229749.36615765</v>
          </cell>
          <cell r="AS956">
            <v>101745009.81191148</v>
          </cell>
          <cell r="AT956">
            <v>5066901.4886331912</v>
          </cell>
          <cell r="AU956">
            <v>5417838.0656129941</v>
          </cell>
          <cell r="AV956">
            <v>112229749.36615765</v>
          </cell>
          <cell r="AW956">
            <v>101745009.81191148</v>
          </cell>
          <cell r="AX956">
            <v>5066901.4886331912</v>
          </cell>
          <cell r="AY956">
            <v>5417838.0656129941</v>
          </cell>
          <cell r="AZ956">
            <v>112229749.36615765</v>
          </cell>
          <cell r="BA956">
            <v>101745009.81191148</v>
          </cell>
          <cell r="BB956">
            <v>5066901.4886331912</v>
          </cell>
          <cell r="BC956">
            <v>5417838.0656129941</v>
          </cell>
          <cell r="BD956">
            <v>112229749.36615765</v>
          </cell>
          <cell r="BE956">
            <v>101745009.81191148</v>
          </cell>
          <cell r="BF956">
            <v>5066901.4886331912</v>
          </cell>
          <cell r="BG956">
            <v>5417838.0656129941</v>
          </cell>
          <cell r="BH956">
            <v>112229749.36615765</v>
          </cell>
        </row>
        <row r="957">
          <cell r="H957">
            <v>5</v>
          </cell>
          <cell r="I957">
            <v>35619350.113796957</v>
          </cell>
          <cell r="J957">
            <v>1745348.155576051</v>
          </cell>
          <cell r="K957">
            <v>1576149.2328911116</v>
          </cell>
          <cell r="L957">
            <v>38940847.50226412</v>
          </cell>
          <cell r="M957">
            <v>35619350.113796957</v>
          </cell>
          <cell r="N957">
            <v>1745348.155576051</v>
          </cell>
          <cell r="O957">
            <v>1576149.2328911116</v>
          </cell>
          <cell r="P957">
            <v>38940847.50226412</v>
          </cell>
          <cell r="Q957">
            <v>35619350.113796957</v>
          </cell>
          <cell r="R957">
            <v>1745348.155576051</v>
          </cell>
          <cell r="S957">
            <v>1576149.2328911116</v>
          </cell>
          <cell r="T957">
            <v>38940847.50226412</v>
          </cell>
          <cell r="U957">
            <v>35619350.113796957</v>
          </cell>
          <cell r="V957">
            <v>1745348.155576051</v>
          </cell>
          <cell r="W957">
            <v>1576149.2328911116</v>
          </cell>
          <cell r="X957">
            <v>38940847.50226412</v>
          </cell>
          <cell r="Y957">
            <v>35619350.113796957</v>
          </cell>
          <cell r="Z957">
            <v>1745348.155576051</v>
          </cell>
          <cell r="AA957">
            <v>1576149.2328911116</v>
          </cell>
          <cell r="AB957">
            <v>38940847.50226412</v>
          </cell>
          <cell r="AC957">
            <v>35619350.113796957</v>
          </cell>
          <cell r="AD957">
            <v>1745348.155576051</v>
          </cell>
          <cell r="AE957">
            <v>1576149.2328911116</v>
          </cell>
          <cell r="AF957">
            <v>38940847.50226412</v>
          </cell>
          <cell r="AG957">
            <v>35619350.113796957</v>
          </cell>
          <cell r="AH957">
            <v>1745348.155576051</v>
          </cell>
          <cell r="AI957">
            <v>1576149.2328911116</v>
          </cell>
          <cell r="AJ957">
            <v>38940847.50226412</v>
          </cell>
          <cell r="AK957">
            <v>35619350.113796957</v>
          </cell>
          <cell r="AL957">
            <v>1745348.155576051</v>
          </cell>
          <cell r="AM957">
            <v>1576149.2328911116</v>
          </cell>
          <cell r="AN957">
            <v>38940847.50226412</v>
          </cell>
          <cell r="AO957">
            <v>35619350.113796957</v>
          </cell>
          <cell r="AP957">
            <v>1745348.155576051</v>
          </cell>
          <cell r="AQ957">
            <v>1576149.2328911116</v>
          </cell>
          <cell r="AR957">
            <v>38940847.50226412</v>
          </cell>
          <cell r="AS957">
            <v>35619350.113796957</v>
          </cell>
          <cell r="AT957">
            <v>1745348.155576051</v>
          </cell>
          <cell r="AU957">
            <v>1576149.2328911116</v>
          </cell>
          <cell r="AV957">
            <v>38940847.50226412</v>
          </cell>
          <cell r="AW957">
            <v>35619350.113796957</v>
          </cell>
          <cell r="AX957">
            <v>1745348.155576051</v>
          </cell>
          <cell r="AY957">
            <v>1576149.2328911116</v>
          </cell>
          <cell r="AZ957">
            <v>38940847.50226412</v>
          </cell>
          <cell r="BA957">
            <v>35619350.113796957</v>
          </cell>
          <cell r="BB957">
            <v>1745348.155576051</v>
          </cell>
          <cell r="BC957">
            <v>1576149.2328911116</v>
          </cell>
          <cell r="BD957">
            <v>38940847.50226412</v>
          </cell>
          <cell r="BE957">
            <v>35619350.113796957</v>
          </cell>
          <cell r="BF957">
            <v>1745348.155576051</v>
          </cell>
          <cell r="BG957">
            <v>1576149.2328911116</v>
          </cell>
          <cell r="BH957">
            <v>38940847.50226412</v>
          </cell>
        </row>
        <row r="958">
          <cell r="H958">
            <v>6</v>
          </cell>
          <cell r="I958">
            <v>69379172.295765653</v>
          </cell>
          <cell r="J958">
            <v>3399579.4424925172</v>
          </cell>
          <cell r="K958">
            <v>2364223.8493366665</v>
          </cell>
          <cell r="L958">
            <v>75142975.587594837</v>
          </cell>
          <cell r="M958">
            <v>69379172.295765653</v>
          </cell>
          <cell r="N958">
            <v>3399579.4424925172</v>
          </cell>
          <cell r="O958">
            <v>2364223.8493366665</v>
          </cell>
          <cell r="P958">
            <v>75142975.587594837</v>
          </cell>
          <cell r="Q958">
            <v>69379172.295765653</v>
          </cell>
          <cell r="R958">
            <v>3399579.4424925172</v>
          </cell>
          <cell r="S958">
            <v>2364223.8493366665</v>
          </cell>
          <cell r="T958">
            <v>75142975.587594837</v>
          </cell>
          <cell r="U958">
            <v>69379172.295765653</v>
          </cell>
          <cell r="V958">
            <v>3399579.4424925172</v>
          </cell>
          <cell r="W958">
            <v>2364223.8493366665</v>
          </cell>
          <cell r="X958">
            <v>75142975.587594837</v>
          </cell>
          <cell r="Y958">
            <v>69379172.295765653</v>
          </cell>
          <cell r="Z958">
            <v>3399579.4424925172</v>
          </cell>
          <cell r="AA958">
            <v>2364223.8493366665</v>
          </cell>
          <cell r="AB958">
            <v>75142975.587594837</v>
          </cell>
          <cell r="AC958">
            <v>69379172.295765653</v>
          </cell>
          <cell r="AD958">
            <v>3399579.4424925172</v>
          </cell>
          <cell r="AE958">
            <v>2364223.8493366665</v>
          </cell>
          <cell r="AF958">
            <v>75142975.587594837</v>
          </cell>
          <cell r="AG958">
            <v>69379172.295765653</v>
          </cell>
          <cell r="AH958">
            <v>3399579.4424925172</v>
          </cell>
          <cell r="AI958">
            <v>2364223.8493366665</v>
          </cell>
          <cell r="AJ958">
            <v>75142975.587594837</v>
          </cell>
          <cell r="AK958">
            <v>69379172.295765653</v>
          </cell>
          <cell r="AL958">
            <v>3399579.4424925172</v>
          </cell>
          <cell r="AM958">
            <v>2364223.8493366665</v>
          </cell>
          <cell r="AN958">
            <v>75142975.587594837</v>
          </cell>
          <cell r="AO958">
            <v>69379172.295765653</v>
          </cell>
          <cell r="AP958">
            <v>3399579.4424925172</v>
          </cell>
          <cell r="AQ958">
            <v>2364223.8493366665</v>
          </cell>
          <cell r="AR958">
            <v>75142975.587594837</v>
          </cell>
          <cell r="AS958">
            <v>69379172.295765653</v>
          </cell>
          <cell r="AT958">
            <v>3399579.4424925172</v>
          </cell>
          <cell r="AU958">
            <v>2364223.8493366665</v>
          </cell>
          <cell r="AV958">
            <v>75142975.587594837</v>
          </cell>
          <cell r="AW958">
            <v>69379172.295765653</v>
          </cell>
          <cell r="AX958">
            <v>3399579.4424925172</v>
          </cell>
          <cell r="AY958">
            <v>2364223.8493366665</v>
          </cell>
          <cell r="AZ958">
            <v>75142975.587594837</v>
          </cell>
          <cell r="BA958">
            <v>69379172.295765653</v>
          </cell>
          <cell r="BB958">
            <v>3399579.4424925172</v>
          </cell>
          <cell r="BC958">
            <v>2364223.8493366665</v>
          </cell>
          <cell r="BD958">
            <v>75142975.587594837</v>
          </cell>
          <cell r="BE958">
            <v>69379172.295765653</v>
          </cell>
          <cell r="BF958">
            <v>3399579.4424925172</v>
          </cell>
          <cell r="BG958">
            <v>2364223.8493366665</v>
          </cell>
          <cell r="BH958">
            <v>75142975.587594837</v>
          </cell>
        </row>
        <row r="959">
          <cell r="H959" t="str">
            <v>Otros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O959">
            <v>0</v>
          </cell>
          <cell r="AP959">
            <v>0</v>
          </cell>
          <cell r="AQ959">
            <v>0</v>
          </cell>
          <cell r="AR959">
            <v>0</v>
          </cell>
          <cell r="AS959">
            <v>0</v>
          </cell>
          <cell r="AT959">
            <v>0</v>
          </cell>
          <cell r="AU959">
            <v>0</v>
          </cell>
          <cell r="AV959">
            <v>0</v>
          </cell>
          <cell r="AW959">
            <v>0</v>
          </cell>
          <cell r="AX959">
            <v>0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0</v>
          </cell>
          <cell r="BD959">
            <v>0</v>
          </cell>
          <cell r="BE959">
            <v>0</v>
          </cell>
          <cell r="BF959">
            <v>0</v>
          </cell>
          <cell r="BG959">
            <v>0</v>
          </cell>
          <cell r="BH959">
            <v>0</v>
          </cell>
        </row>
        <row r="960">
          <cell r="H960" t="str">
            <v>Subtotal</v>
          </cell>
          <cell r="I960">
            <v>262651046.25720942</v>
          </cell>
          <cell r="J960">
            <v>12989445.370943299</v>
          </cell>
          <cell r="K960">
            <v>14135889.020898925</v>
          </cell>
          <cell r="L960">
            <v>289776380.64905167</v>
          </cell>
          <cell r="M960">
            <v>262651046.25720942</v>
          </cell>
          <cell r="N960">
            <v>12989445.370943299</v>
          </cell>
          <cell r="O960">
            <v>14135889.020898925</v>
          </cell>
          <cell r="P960">
            <v>289776380.64905167</v>
          </cell>
          <cell r="Q960">
            <v>262651046.25720942</v>
          </cell>
          <cell r="R960">
            <v>12989445.370943299</v>
          </cell>
          <cell r="S960">
            <v>14135889.020898925</v>
          </cell>
          <cell r="T960">
            <v>289776380.64905167</v>
          </cell>
          <cell r="U960">
            <v>262651046.25720942</v>
          </cell>
          <cell r="V960">
            <v>12989445.370943299</v>
          </cell>
          <cell r="W960">
            <v>14135889.020898925</v>
          </cell>
          <cell r="X960">
            <v>289776380.64905167</v>
          </cell>
          <cell r="Y960">
            <v>262651046.25720942</v>
          </cell>
          <cell r="Z960">
            <v>12989445.370943299</v>
          </cell>
          <cell r="AA960">
            <v>14135889.020898925</v>
          </cell>
          <cell r="AB960">
            <v>289776380.64905167</v>
          </cell>
          <cell r="AC960">
            <v>262651046.25720942</v>
          </cell>
          <cell r="AD960">
            <v>12989445.370943299</v>
          </cell>
          <cell r="AE960">
            <v>14135889.020898925</v>
          </cell>
          <cell r="AF960">
            <v>289776380.64905167</v>
          </cell>
          <cell r="AG960">
            <v>262651046.25720942</v>
          </cell>
          <cell r="AH960">
            <v>12989445.370943299</v>
          </cell>
          <cell r="AI960">
            <v>14135889.020898925</v>
          </cell>
          <cell r="AJ960">
            <v>289776380.64905167</v>
          </cell>
          <cell r="AK960">
            <v>262651046.25720942</v>
          </cell>
          <cell r="AL960">
            <v>12989445.370943299</v>
          </cell>
          <cell r="AM960">
            <v>14135889.020898925</v>
          </cell>
          <cell r="AN960">
            <v>289776380.64905167</v>
          </cell>
          <cell r="AO960">
            <v>262651046.25720942</v>
          </cell>
          <cell r="AP960">
            <v>12989445.370943299</v>
          </cell>
          <cell r="AQ960">
            <v>14135889.020898925</v>
          </cell>
          <cell r="AR960">
            <v>289776380.64905167</v>
          </cell>
          <cell r="AS960">
            <v>262651046.25720942</v>
          </cell>
          <cell r="AT960">
            <v>12989445.370943299</v>
          </cell>
          <cell r="AU960">
            <v>14135889.020898925</v>
          </cell>
          <cell r="AV960">
            <v>289776380.64905167</v>
          </cell>
          <cell r="AW960">
            <v>262651046.25720942</v>
          </cell>
          <cell r="AX960">
            <v>12989445.370943299</v>
          </cell>
          <cell r="AY960">
            <v>14135889.020898925</v>
          </cell>
          <cell r="AZ960">
            <v>289776380.64905167</v>
          </cell>
          <cell r="BA960">
            <v>262651046.25720942</v>
          </cell>
          <cell r="BB960">
            <v>12989445.370943299</v>
          </cell>
          <cell r="BC960">
            <v>14135889.020898925</v>
          </cell>
          <cell r="BD960">
            <v>289776380.64905167</v>
          </cell>
          <cell r="BE960">
            <v>262651046.25720942</v>
          </cell>
          <cell r="BF960">
            <v>12989445.370943299</v>
          </cell>
          <cell r="BG960">
            <v>14135889.020898925</v>
          </cell>
          <cell r="BH960">
            <v>289776380.64905167</v>
          </cell>
        </row>
        <row r="962">
          <cell r="H962" t="str">
            <v>Pequeños</v>
          </cell>
        </row>
        <row r="963">
          <cell r="H963" t="str">
            <v>Productores</v>
          </cell>
        </row>
        <row r="964">
          <cell r="H964">
            <v>1</v>
          </cell>
          <cell r="I964">
            <v>12383310.006063616</v>
          </cell>
          <cell r="J964">
            <v>28965.255568552067</v>
          </cell>
          <cell r="K964">
            <v>619165.50030318077</v>
          </cell>
          <cell r="L964">
            <v>13031440.76193535</v>
          </cell>
          <cell r="M964">
            <v>12383310.006063616</v>
          </cell>
          <cell r="N964">
            <v>28965.255568552067</v>
          </cell>
          <cell r="O964">
            <v>619165.50030318077</v>
          </cell>
          <cell r="P964">
            <v>13031440.76193535</v>
          </cell>
          <cell r="Q964">
            <v>12383310.006063616</v>
          </cell>
          <cell r="R964">
            <v>28965.255568552067</v>
          </cell>
          <cell r="S964">
            <v>619165.50030318077</v>
          </cell>
          <cell r="T964">
            <v>13031440.76193535</v>
          </cell>
          <cell r="U964">
            <v>12383310.006063616</v>
          </cell>
          <cell r="V964">
            <v>28965.255568552067</v>
          </cell>
          <cell r="W964">
            <v>619165.50030318077</v>
          </cell>
          <cell r="X964">
            <v>13031440.76193535</v>
          </cell>
          <cell r="Y964">
            <v>12383310.006063616</v>
          </cell>
          <cell r="Z964">
            <v>28965.255568552067</v>
          </cell>
          <cell r="AA964">
            <v>619165.50030318077</v>
          </cell>
          <cell r="AB964">
            <v>13031440.76193535</v>
          </cell>
          <cell r="AC964">
            <v>12383310.006063616</v>
          </cell>
          <cell r="AD964">
            <v>28965.255568552067</v>
          </cell>
          <cell r="AE964">
            <v>619165.50030318077</v>
          </cell>
          <cell r="AF964">
            <v>13031440.76193535</v>
          </cell>
          <cell r="AG964">
            <v>12383310.006063616</v>
          </cell>
          <cell r="AH964">
            <v>28965.255568552067</v>
          </cell>
          <cell r="AI964">
            <v>619165.50030318077</v>
          </cell>
          <cell r="AJ964">
            <v>13031440.76193535</v>
          </cell>
          <cell r="AK964">
            <v>12383310.006063616</v>
          </cell>
          <cell r="AL964">
            <v>28965.255568552067</v>
          </cell>
          <cell r="AM964">
            <v>619165.50030318077</v>
          </cell>
          <cell r="AN964">
            <v>13031440.76193535</v>
          </cell>
          <cell r="AO964">
            <v>12383310.006063616</v>
          </cell>
          <cell r="AP964">
            <v>28965.255568552067</v>
          </cell>
          <cell r="AQ964">
            <v>619165.50030318077</v>
          </cell>
          <cell r="AR964">
            <v>13031440.76193535</v>
          </cell>
          <cell r="AS964">
            <v>12383310.006063616</v>
          </cell>
          <cell r="AT964">
            <v>28965.255568552067</v>
          </cell>
          <cell r="AU964">
            <v>619165.50030318077</v>
          </cell>
          <cell r="AV964">
            <v>13031440.76193535</v>
          </cell>
          <cell r="AW964">
            <v>12383310.006063616</v>
          </cell>
          <cell r="AX964">
            <v>28965.255568552067</v>
          </cell>
          <cell r="AY964">
            <v>619165.50030318077</v>
          </cell>
          <cell r="AZ964">
            <v>13031440.76193535</v>
          </cell>
          <cell r="BA964">
            <v>12383310.006063616</v>
          </cell>
          <cell r="BB964">
            <v>28965.255568552067</v>
          </cell>
          <cell r="BC964">
            <v>619165.50030318077</v>
          </cell>
          <cell r="BD964">
            <v>13031440.76193535</v>
          </cell>
          <cell r="BE964">
            <v>12383310.006063616</v>
          </cell>
          <cell r="BF964">
            <v>28965.255568552067</v>
          </cell>
          <cell r="BG964">
            <v>619165.50030318077</v>
          </cell>
          <cell r="BH964">
            <v>13031440.76193535</v>
          </cell>
        </row>
        <row r="965">
          <cell r="H965">
            <v>2</v>
          </cell>
          <cell r="I965">
            <v>14541553.174497411</v>
          </cell>
          <cell r="J965">
            <v>48347.726227534571</v>
          </cell>
          <cell r="K965">
            <v>727077.65872487053</v>
          </cell>
          <cell r="L965">
            <v>15316978.559449816</v>
          </cell>
          <cell r="M965">
            <v>14541553.174497411</v>
          </cell>
          <cell r="N965">
            <v>48347.726227534571</v>
          </cell>
          <cell r="O965">
            <v>727077.65872487053</v>
          </cell>
          <cell r="P965">
            <v>15316978.559449816</v>
          </cell>
          <cell r="Q965">
            <v>14541553.174497411</v>
          </cell>
          <cell r="R965">
            <v>48347.726227534571</v>
          </cell>
          <cell r="S965">
            <v>727077.65872487053</v>
          </cell>
          <cell r="T965">
            <v>15316978.559449816</v>
          </cell>
          <cell r="U965">
            <v>14541553.174497411</v>
          </cell>
          <cell r="V965">
            <v>48347.726227534571</v>
          </cell>
          <cell r="W965">
            <v>727077.65872487053</v>
          </cell>
          <cell r="X965">
            <v>15316978.559449816</v>
          </cell>
          <cell r="Y965">
            <v>14541553.174497411</v>
          </cell>
          <cell r="Z965">
            <v>48347.726227534571</v>
          </cell>
          <cell r="AA965">
            <v>727077.65872487053</v>
          </cell>
          <cell r="AB965">
            <v>15316978.559449816</v>
          </cell>
          <cell r="AC965">
            <v>14541553.174497411</v>
          </cell>
          <cell r="AD965">
            <v>48347.726227534571</v>
          </cell>
          <cell r="AE965">
            <v>727077.65872487053</v>
          </cell>
          <cell r="AF965">
            <v>15316978.559449816</v>
          </cell>
          <cell r="AG965">
            <v>14541553.174497411</v>
          </cell>
          <cell r="AH965">
            <v>48347.726227534571</v>
          </cell>
          <cell r="AI965">
            <v>727077.65872487053</v>
          </cell>
          <cell r="AJ965">
            <v>15316978.559449816</v>
          </cell>
          <cell r="AK965">
            <v>14541553.174497411</v>
          </cell>
          <cell r="AL965">
            <v>48347.726227534571</v>
          </cell>
          <cell r="AM965">
            <v>727077.65872487053</v>
          </cell>
          <cell r="AN965">
            <v>15316978.559449816</v>
          </cell>
          <cell r="AO965">
            <v>14541553.174497411</v>
          </cell>
          <cell r="AP965">
            <v>48347.726227534571</v>
          </cell>
          <cell r="AQ965">
            <v>727077.65872487053</v>
          </cell>
          <cell r="AR965">
            <v>15316978.559449816</v>
          </cell>
          <cell r="AS965">
            <v>14541553.174497411</v>
          </cell>
          <cell r="AT965">
            <v>48347.726227534571</v>
          </cell>
          <cell r="AU965">
            <v>727077.65872487053</v>
          </cell>
          <cell r="AV965">
            <v>15316978.559449816</v>
          </cell>
          <cell r="AW965">
            <v>14541553.174497411</v>
          </cell>
          <cell r="AX965">
            <v>48347.726227534571</v>
          </cell>
          <cell r="AY965">
            <v>727077.65872487053</v>
          </cell>
          <cell r="AZ965">
            <v>15316978.559449816</v>
          </cell>
          <cell r="BA965">
            <v>14541553.174497411</v>
          </cell>
          <cell r="BB965">
            <v>48347.726227534571</v>
          </cell>
          <cell r="BC965">
            <v>727077.65872487053</v>
          </cell>
          <cell r="BD965">
            <v>15316978.559449816</v>
          </cell>
          <cell r="BE965">
            <v>14541553.174497411</v>
          </cell>
          <cell r="BF965">
            <v>48347.726227534571</v>
          </cell>
          <cell r="BG965">
            <v>727077.65872487053</v>
          </cell>
          <cell r="BH965">
            <v>15316978.559449816</v>
          </cell>
        </row>
        <row r="966">
          <cell r="H966">
            <v>3</v>
          </cell>
          <cell r="I966">
            <v>19232806.696102288</v>
          </cell>
          <cell r="J966">
            <v>96645.19494339815</v>
          </cell>
          <cell r="K966">
            <v>961640.33480511443</v>
          </cell>
          <cell r="L966">
            <v>20291092.225850802</v>
          </cell>
          <cell r="M966">
            <v>19232806.696102288</v>
          </cell>
          <cell r="N966">
            <v>96645.19494339815</v>
          </cell>
          <cell r="O966">
            <v>961640.33480511443</v>
          </cell>
          <cell r="P966">
            <v>20291092.225850802</v>
          </cell>
          <cell r="Q966">
            <v>19232806.696102288</v>
          </cell>
          <cell r="R966">
            <v>96645.19494339815</v>
          </cell>
          <cell r="S966">
            <v>961640.33480511443</v>
          </cell>
          <cell r="T966">
            <v>20291092.225850802</v>
          </cell>
          <cell r="U966">
            <v>19232806.696102288</v>
          </cell>
          <cell r="V966">
            <v>96645.19494339815</v>
          </cell>
          <cell r="W966">
            <v>961640.33480511443</v>
          </cell>
          <cell r="X966">
            <v>20291092.225850802</v>
          </cell>
          <cell r="Y966">
            <v>19232806.696102288</v>
          </cell>
          <cell r="Z966">
            <v>96645.19494339815</v>
          </cell>
          <cell r="AA966">
            <v>961640.33480511443</v>
          </cell>
          <cell r="AB966">
            <v>20291092.225850802</v>
          </cell>
          <cell r="AC966">
            <v>19232806.696102288</v>
          </cell>
          <cell r="AD966">
            <v>96645.19494339815</v>
          </cell>
          <cell r="AE966">
            <v>961640.33480511443</v>
          </cell>
          <cell r="AF966">
            <v>20291092.225850802</v>
          </cell>
          <cell r="AG966">
            <v>19232806.696102288</v>
          </cell>
          <cell r="AH966">
            <v>96645.19494339815</v>
          </cell>
          <cell r="AI966">
            <v>961640.33480511443</v>
          </cell>
          <cell r="AJ966">
            <v>20291092.225850802</v>
          </cell>
          <cell r="AK966">
            <v>19232806.696102288</v>
          </cell>
          <cell r="AL966">
            <v>96645.19494339815</v>
          </cell>
          <cell r="AM966">
            <v>961640.33480511443</v>
          </cell>
          <cell r="AN966">
            <v>20291092.225850802</v>
          </cell>
          <cell r="AO966">
            <v>19232806.696102288</v>
          </cell>
          <cell r="AP966">
            <v>96645.19494339815</v>
          </cell>
          <cell r="AQ966">
            <v>961640.33480511443</v>
          </cell>
          <cell r="AR966">
            <v>20291092.225850802</v>
          </cell>
          <cell r="AS966">
            <v>19232806.696102288</v>
          </cell>
          <cell r="AT966">
            <v>96645.19494339815</v>
          </cell>
          <cell r="AU966">
            <v>961640.33480511443</v>
          </cell>
          <cell r="AV966">
            <v>20291092.225850802</v>
          </cell>
          <cell r="AW966">
            <v>19232806.696102288</v>
          </cell>
          <cell r="AX966">
            <v>96645.19494339815</v>
          </cell>
          <cell r="AY966">
            <v>961640.33480511443</v>
          </cell>
          <cell r="AZ966">
            <v>20291092.225850802</v>
          </cell>
          <cell r="BA966">
            <v>19232806.696102288</v>
          </cell>
          <cell r="BB966">
            <v>96645.19494339815</v>
          </cell>
          <cell r="BC966">
            <v>961640.33480511443</v>
          </cell>
          <cell r="BD966">
            <v>20291092.225850802</v>
          </cell>
          <cell r="BE966">
            <v>19232806.696102288</v>
          </cell>
          <cell r="BF966">
            <v>96645.19494339815</v>
          </cell>
          <cell r="BG966">
            <v>961640.33480511443</v>
          </cell>
          <cell r="BH966">
            <v>20291092.225850802</v>
          </cell>
        </row>
        <row r="967">
          <cell r="H967">
            <v>4</v>
          </cell>
          <cell r="I967">
            <v>25799228.883871403</v>
          </cell>
          <cell r="J967">
            <v>193315.5186426318</v>
          </cell>
          <cell r="K967">
            <v>1289961.4441935699</v>
          </cell>
          <cell r="L967">
            <v>27282505.846707605</v>
          </cell>
          <cell r="M967">
            <v>25799228.883871403</v>
          </cell>
          <cell r="N967">
            <v>193315.5186426318</v>
          </cell>
          <cell r="O967">
            <v>1289961.4441935699</v>
          </cell>
          <cell r="P967">
            <v>27282505.846707605</v>
          </cell>
          <cell r="Q967">
            <v>25799228.883871403</v>
          </cell>
          <cell r="R967">
            <v>193315.5186426318</v>
          </cell>
          <cell r="S967">
            <v>1289961.4441935699</v>
          </cell>
          <cell r="T967">
            <v>27282505.846707605</v>
          </cell>
          <cell r="U967">
            <v>25799228.883871403</v>
          </cell>
          <cell r="V967">
            <v>193315.5186426318</v>
          </cell>
          <cell r="W967">
            <v>1289961.4441935699</v>
          </cell>
          <cell r="X967">
            <v>27282505.846707605</v>
          </cell>
          <cell r="Y967">
            <v>25799228.883871403</v>
          </cell>
          <cell r="Z967">
            <v>193315.5186426318</v>
          </cell>
          <cell r="AA967">
            <v>1289961.4441935699</v>
          </cell>
          <cell r="AB967">
            <v>27282505.846707605</v>
          </cell>
          <cell r="AC967">
            <v>25799228.883871403</v>
          </cell>
          <cell r="AD967">
            <v>193315.5186426318</v>
          </cell>
          <cell r="AE967">
            <v>1289961.4441935699</v>
          </cell>
          <cell r="AF967">
            <v>27282505.846707605</v>
          </cell>
          <cell r="AG967">
            <v>25799228.883871403</v>
          </cell>
          <cell r="AH967">
            <v>193315.5186426318</v>
          </cell>
          <cell r="AI967">
            <v>1289961.4441935699</v>
          </cell>
          <cell r="AJ967">
            <v>27282505.846707605</v>
          </cell>
          <cell r="AK967">
            <v>25799228.883871403</v>
          </cell>
          <cell r="AL967">
            <v>193315.5186426318</v>
          </cell>
          <cell r="AM967">
            <v>1289961.4441935699</v>
          </cell>
          <cell r="AN967">
            <v>27282505.846707605</v>
          </cell>
          <cell r="AO967">
            <v>25799228.883871403</v>
          </cell>
          <cell r="AP967">
            <v>193315.5186426318</v>
          </cell>
          <cell r="AQ967">
            <v>1289961.4441935699</v>
          </cell>
          <cell r="AR967">
            <v>27282505.846707605</v>
          </cell>
          <cell r="AS967">
            <v>25799228.883871403</v>
          </cell>
          <cell r="AT967">
            <v>193315.5186426318</v>
          </cell>
          <cell r="AU967">
            <v>1289961.4441935699</v>
          </cell>
          <cell r="AV967">
            <v>27282505.846707605</v>
          </cell>
          <cell r="AW967">
            <v>25799228.883871403</v>
          </cell>
          <cell r="AX967">
            <v>193315.5186426318</v>
          </cell>
          <cell r="AY967">
            <v>1289961.4441935699</v>
          </cell>
          <cell r="AZ967">
            <v>27282505.846707605</v>
          </cell>
          <cell r="BA967">
            <v>25799228.883871403</v>
          </cell>
          <cell r="BB967">
            <v>193315.5186426318</v>
          </cell>
          <cell r="BC967">
            <v>1289961.4441935699</v>
          </cell>
          <cell r="BD967">
            <v>27282505.846707605</v>
          </cell>
          <cell r="BE967">
            <v>25799228.883871403</v>
          </cell>
          <cell r="BF967">
            <v>193315.5186426318</v>
          </cell>
          <cell r="BG967">
            <v>1289961.4441935699</v>
          </cell>
          <cell r="BH967">
            <v>27282505.846707605</v>
          </cell>
        </row>
        <row r="968">
          <cell r="H968">
            <v>5</v>
          </cell>
          <cell r="I968">
            <v>15010945.075153444</v>
          </cell>
          <cell r="J968">
            <v>113981.92036415027</v>
          </cell>
          <cell r="K968">
            <v>750547.25375767215</v>
          </cell>
          <cell r="L968">
            <v>15875474.249275267</v>
          </cell>
          <cell r="M968">
            <v>15010945.075153444</v>
          </cell>
          <cell r="N968">
            <v>113981.92036415027</v>
          </cell>
          <cell r="O968">
            <v>750547.25375767215</v>
          </cell>
          <cell r="P968">
            <v>15875474.249275267</v>
          </cell>
          <cell r="Q968">
            <v>15010945.075153444</v>
          </cell>
          <cell r="R968">
            <v>113981.92036415027</v>
          </cell>
          <cell r="S968">
            <v>750547.25375767215</v>
          </cell>
          <cell r="T968">
            <v>15875474.249275267</v>
          </cell>
          <cell r="U968">
            <v>15010945.075153444</v>
          </cell>
          <cell r="V968">
            <v>113981.92036415027</v>
          </cell>
          <cell r="W968">
            <v>750547.25375767215</v>
          </cell>
          <cell r="X968">
            <v>15875474.249275267</v>
          </cell>
          <cell r="Y968">
            <v>15010945.075153444</v>
          </cell>
          <cell r="Z968">
            <v>113981.92036415027</v>
          </cell>
          <cell r="AA968">
            <v>750547.25375767215</v>
          </cell>
          <cell r="AB968">
            <v>15875474.249275267</v>
          </cell>
          <cell r="AC968">
            <v>15010945.075153444</v>
          </cell>
          <cell r="AD968">
            <v>113981.92036415027</v>
          </cell>
          <cell r="AE968">
            <v>750547.25375767215</v>
          </cell>
          <cell r="AF968">
            <v>15875474.249275267</v>
          </cell>
          <cell r="AG968">
            <v>15010945.075153444</v>
          </cell>
          <cell r="AH968">
            <v>113981.92036415027</v>
          </cell>
          <cell r="AI968">
            <v>750547.25375767215</v>
          </cell>
          <cell r="AJ968">
            <v>15875474.249275267</v>
          </cell>
          <cell r="AK968">
            <v>15010945.075153444</v>
          </cell>
          <cell r="AL968">
            <v>113981.92036415027</v>
          </cell>
          <cell r="AM968">
            <v>750547.25375767215</v>
          </cell>
          <cell r="AN968">
            <v>15875474.249275267</v>
          </cell>
          <cell r="AO968">
            <v>15010945.075153444</v>
          </cell>
          <cell r="AP968">
            <v>113981.92036415027</v>
          </cell>
          <cell r="AQ968">
            <v>750547.25375767215</v>
          </cell>
          <cell r="AR968">
            <v>15875474.249275267</v>
          </cell>
          <cell r="AS968">
            <v>15010945.075153444</v>
          </cell>
          <cell r="AT968">
            <v>113981.92036415027</v>
          </cell>
          <cell r="AU968">
            <v>750547.25375767215</v>
          </cell>
          <cell r="AV968">
            <v>15875474.249275267</v>
          </cell>
          <cell r="AW968">
            <v>15010945.075153444</v>
          </cell>
          <cell r="AX968">
            <v>113981.92036415027</v>
          </cell>
          <cell r="AY968">
            <v>750547.25375767215</v>
          </cell>
          <cell r="AZ968">
            <v>15875474.249275267</v>
          </cell>
          <cell r="BA968">
            <v>15010945.075153444</v>
          </cell>
          <cell r="BB968">
            <v>113981.92036415027</v>
          </cell>
          <cell r="BC968">
            <v>750547.25375767215</v>
          </cell>
          <cell r="BD968">
            <v>15875474.249275267</v>
          </cell>
          <cell r="BE968">
            <v>15010945.075153444</v>
          </cell>
          <cell r="BF968">
            <v>113981.92036415027</v>
          </cell>
          <cell r="BG968">
            <v>750547.25375767215</v>
          </cell>
          <cell r="BH968">
            <v>15875474.249275267</v>
          </cell>
        </row>
        <row r="969">
          <cell r="H969">
            <v>6</v>
          </cell>
          <cell r="I969">
            <v>22516417.61273016</v>
          </cell>
          <cell r="J969">
            <v>222013.35134645013</v>
          </cell>
          <cell r="K969">
            <v>1125820.8806365079</v>
          </cell>
          <cell r="L969">
            <v>23864251.844713122</v>
          </cell>
          <cell r="M969">
            <v>22516417.61273016</v>
          </cell>
          <cell r="N969">
            <v>222013.35134645013</v>
          </cell>
          <cell r="O969">
            <v>1125820.8806365079</v>
          </cell>
          <cell r="P969">
            <v>23864251.844713122</v>
          </cell>
          <cell r="Q969">
            <v>22516417.61273016</v>
          </cell>
          <cell r="R969">
            <v>222013.35134645013</v>
          </cell>
          <cell r="S969">
            <v>1125820.8806365079</v>
          </cell>
          <cell r="T969">
            <v>23864251.844713122</v>
          </cell>
          <cell r="U969">
            <v>22516417.61273016</v>
          </cell>
          <cell r="V969">
            <v>222013.35134645013</v>
          </cell>
          <cell r="W969">
            <v>1125820.8806365079</v>
          </cell>
          <cell r="X969">
            <v>23864251.844713122</v>
          </cell>
          <cell r="Y969">
            <v>22516417.61273016</v>
          </cell>
          <cell r="Z969">
            <v>222013.35134645013</v>
          </cell>
          <cell r="AA969">
            <v>1125820.8806365079</v>
          </cell>
          <cell r="AB969">
            <v>23864251.844713122</v>
          </cell>
          <cell r="AC969">
            <v>22516417.61273016</v>
          </cell>
          <cell r="AD969">
            <v>222013.35134645013</v>
          </cell>
          <cell r="AE969">
            <v>1125820.8806365079</v>
          </cell>
          <cell r="AF969">
            <v>23864251.844713122</v>
          </cell>
          <cell r="AG969">
            <v>22516417.61273016</v>
          </cell>
          <cell r="AH969">
            <v>222013.35134645013</v>
          </cell>
          <cell r="AI969">
            <v>1125820.8806365079</v>
          </cell>
          <cell r="AJ969">
            <v>23864251.844713122</v>
          </cell>
          <cell r="AK969">
            <v>22516417.61273016</v>
          </cell>
          <cell r="AL969">
            <v>222013.35134645013</v>
          </cell>
          <cell r="AM969">
            <v>1125820.8806365079</v>
          </cell>
          <cell r="AN969">
            <v>23864251.844713122</v>
          </cell>
          <cell r="AO969">
            <v>22516417.61273016</v>
          </cell>
          <cell r="AP969">
            <v>222013.35134645013</v>
          </cell>
          <cell r="AQ969">
            <v>1125820.8806365079</v>
          </cell>
          <cell r="AR969">
            <v>23864251.844713122</v>
          </cell>
          <cell r="AS969">
            <v>22516417.61273016</v>
          </cell>
          <cell r="AT969">
            <v>222013.35134645013</v>
          </cell>
          <cell r="AU969">
            <v>1125820.8806365079</v>
          </cell>
          <cell r="AV969">
            <v>23864251.844713122</v>
          </cell>
          <cell r="AW969">
            <v>22516417.61273016</v>
          </cell>
          <cell r="AX969">
            <v>222013.35134645013</v>
          </cell>
          <cell r="AY969">
            <v>1125820.8806365079</v>
          </cell>
          <cell r="AZ969">
            <v>23864251.844713122</v>
          </cell>
          <cell r="BA969">
            <v>22516417.61273016</v>
          </cell>
          <cell r="BB969">
            <v>222013.35134645013</v>
          </cell>
          <cell r="BC969">
            <v>1125820.8806365079</v>
          </cell>
          <cell r="BD969">
            <v>23864251.844713122</v>
          </cell>
          <cell r="BE969">
            <v>22516417.61273016</v>
          </cell>
          <cell r="BF969">
            <v>222013.35134645013</v>
          </cell>
          <cell r="BG969">
            <v>1125820.8806365079</v>
          </cell>
          <cell r="BH969">
            <v>23864251.844713122</v>
          </cell>
        </row>
        <row r="970">
          <cell r="H970" t="str">
            <v>Otros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O970">
            <v>0</v>
          </cell>
          <cell r="AP970">
            <v>0</v>
          </cell>
          <cell r="AQ970">
            <v>0</v>
          </cell>
          <cell r="AR970">
            <v>0</v>
          </cell>
          <cell r="AS970">
            <v>0</v>
          </cell>
          <cell r="AT970">
            <v>0</v>
          </cell>
          <cell r="AU970">
            <v>0</v>
          </cell>
          <cell r="AV970">
            <v>0</v>
          </cell>
          <cell r="AW970">
            <v>0</v>
          </cell>
          <cell r="AX970">
            <v>0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0</v>
          </cell>
          <cell r="BD970">
            <v>0</v>
          </cell>
          <cell r="BE970">
            <v>0</v>
          </cell>
          <cell r="BF970">
            <v>0</v>
          </cell>
          <cell r="BG970">
            <v>0</v>
          </cell>
          <cell r="BH970">
            <v>0</v>
          </cell>
        </row>
        <row r="971">
          <cell r="H971" t="str">
            <v>Subtotal</v>
          </cell>
          <cell r="I971">
            <v>109484261.44841832</v>
          </cell>
          <cell r="J971">
            <v>703268.96709271695</v>
          </cell>
          <cell r="K971">
            <v>5474213.0724209156</v>
          </cell>
          <cell r="L971">
            <v>115661743.48793195</v>
          </cell>
          <cell r="M971">
            <v>109484261.44841832</v>
          </cell>
          <cell r="N971">
            <v>703268.96709271695</v>
          </cell>
          <cell r="O971">
            <v>5474213.0724209156</v>
          </cell>
          <cell r="P971">
            <v>115661743.48793195</v>
          </cell>
          <cell r="Q971">
            <v>109484261.44841832</v>
          </cell>
          <cell r="R971">
            <v>703268.96709271695</v>
          </cell>
          <cell r="S971">
            <v>5474213.0724209156</v>
          </cell>
          <cell r="T971">
            <v>115661743.48793195</v>
          </cell>
          <cell r="U971">
            <v>109484261.44841832</v>
          </cell>
          <cell r="V971">
            <v>703268.96709271695</v>
          </cell>
          <cell r="W971">
            <v>5474213.0724209156</v>
          </cell>
          <cell r="X971">
            <v>115661743.48793195</v>
          </cell>
          <cell r="Y971">
            <v>109484261.44841832</v>
          </cell>
          <cell r="Z971">
            <v>703268.96709271695</v>
          </cell>
          <cell r="AA971">
            <v>5474213.0724209156</v>
          </cell>
          <cell r="AB971">
            <v>115661743.48793195</v>
          </cell>
          <cell r="AC971">
            <v>109484261.44841832</v>
          </cell>
          <cell r="AD971">
            <v>703268.96709271695</v>
          </cell>
          <cell r="AE971">
            <v>5474213.0724209156</v>
          </cell>
          <cell r="AF971">
            <v>115661743.48793195</v>
          </cell>
          <cell r="AG971">
            <v>109484261.44841832</v>
          </cell>
          <cell r="AH971">
            <v>703268.96709271695</v>
          </cell>
          <cell r="AI971">
            <v>5474213.0724209156</v>
          </cell>
          <cell r="AJ971">
            <v>115661743.48793195</v>
          </cell>
          <cell r="AK971">
            <v>109484261.44841832</v>
          </cell>
          <cell r="AL971">
            <v>703268.96709271695</v>
          </cell>
          <cell r="AM971">
            <v>5474213.0724209156</v>
          </cell>
          <cell r="AN971">
            <v>115661743.48793195</v>
          </cell>
          <cell r="AO971">
            <v>109484261.44841832</v>
          </cell>
          <cell r="AP971">
            <v>703268.96709271695</v>
          </cell>
          <cell r="AQ971">
            <v>5474213.0724209156</v>
          </cell>
          <cell r="AR971">
            <v>115661743.48793195</v>
          </cell>
          <cell r="AS971">
            <v>109484261.44841832</v>
          </cell>
          <cell r="AT971">
            <v>703268.96709271695</v>
          </cell>
          <cell r="AU971">
            <v>5474213.0724209156</v>
          </cell>
          <cell r="AV971">
            <v>115661743.48793195</v>
          </cell>
          <cell r="AW971">
            <v>109484261.44841832</v>
          </cell>
          <cell r="AX971">
            <v>703268.96709271695</v>
          </cell>
          <cell r="AY971">
            <v>5474213.0724209156</v>
          </cell>
          <cell r="AZ971">
            <v>115661743.48793195</v>
          </cell>
          <cell r="BA971">
            <v>109484261.44841832</v>
          </cell>
          <cell r="BB971">
            <v>703268.96709271695</v>
          </cell>
          <cell r="BC971">
            <v>5474213.0724209156</v>
          </cell>
          <cell r="BD971">
            <v>115661743.48793195</v>
          </cell>
          <cell r="BE971">
            <v>109484261.44841832</v>
          </cell>
          <cell r="BF971">
            <v>703268.96709271695</v>
          </cell>
          <cell r="BG971">
            <v>5474213.0724209156</v>
          </cell>
          <cell r="BH971">
            <v>115661743.48793195</v>
          </cell>
        </row>
        <row r="973">
          <cell r="H973" t="str">
            <v xml:space="preserve">Grandes </v>
          </cell>
        </row>
        <row r="974">
          <cell r="H974" t="str">
            <v>Generadores</v>
          </cell>
        </row>
        <row r="975">
          <cell r="H975">
            <v>1</v>
          </cell>
          <cell r="I975">
            <v>103196915.53548561</v>
          </cell>
          <cell r="J975">
            <v>0</v>
          </cell>
          <cell r="K975">
            <v>0</v>
          </cell>
          <cell r="L975">
            <v>103196915.53548561</v>
          </cell>
          <cell r="M975">
            <v>103196915.53548561</v>
          </cell>
          <cell r="N975">
            <v>0</v>
          </cell>
          <cell r="O975">
            <v>0</v>
          </cell>
          <cell r="P975">
            <v>103196915.53548561</v>
          </cell>
          <cell r="Q975">
            <v>103196915.53548561</v>
          </cell>
          <cell r="R975">
            <v>0</v>
          </cell>
          <cell r="S975">
            <v>0</v>
          </cell>
          <cell r="T975">
            <v>103196915.53548561</v>
          </cell>
          <cell r="U975">
            <v>103196915.53548561</v>
          </cell>
          <cell r="V975">
            <v>0</v>
          </cell>
          <cell r="W975">
            <v>0</v>
          </cell>
          <cell r="X975">
            <v>103196915.53548561</v>
          </cell>
          <cell r="Y975">
            <v>103196915.53548561</v>
          </cell>
          <cell r="Z975">
            <v>0</v>
          </cell>
          <cell r="AA975">
            <v>0</v>
          </cell>
          <cell r="AB975">
            <v>103196915.53548561</v>
          </cell>
          <cell r="AC975">
            <v>103196915.53548561</v>
          </cell>
          <cell r="AD975">
            <v>0</v>
          </cell>
          <cell r="AE975">
            <v>0</v>
          </cell>
          <cell r="AF975">
            <v>103196915.53548561</v>
          </cell>
          <cell r="AG975">
            <v>103196915.53548561</v>
          </cell>
          <cell r="AH975">
            <v>0</v>
          </cell>
          <cell r="AI975">
            <v>0</v>
          </cell>
          <cell r="AJ975">
            <v>103196915.53548561</v>
          </cell>
          <cell r="AK975">
            <v>103196915.53548561</v>
          </cell>
          <cell r="AL975">
            <v>0</v>
          </cell>
          <cell r="AM975">
            <v>0</v>
          </cell>
          <cell r="AN975">
            <v>103196915.53548561</v>
          </cell>
          <cell r="AO975">
            <v>103196915.53548561</v>
          </cell>
          <cell r="AP975">
            <v>0</v>
          </cell>
          <cell r="AQ975">
            <v>0</v>
          </cell>
          <cell r="AR975">
            <v>103196915.53548561</v>
          </cell>
          <cell r="AS975">
            <v>103196915.53548561</v>
          </cell>
          <cell r="AT975">
            <v>0</v>
          </cell>
          <cell r="AU975">
            <v>0</v>
          </cell>
          <cell r="AV975">
            <v>103196915.53548561</v>
          </cell>
          <cell r="AW975">
            <v>103196915.53548561</v>
          </cell>
          <cell r="AX975">
            <v>0</v>
          </cell>
          <cell r="AY975">
            <v>0</v>
          </cell>
          <cell r="AZ975">
            <v>103196915.53548561</v>
          </cell>
          <cell r="BA975">
            <v>103196915.53548561</v>
          </cell>
          <cell r="BB975">
            <v>0</v>
          </cell>
          <cell r="BC975">
            <v>0</v>
          </cell>
          <cell r="BD975">
            <v>103196915.53548561</v>
          </cell>
          <cell r="BE975">
            <v>103196915.53548561</v>
          </cell>
          <cell r="BF975">
            <v>0</v>
          </cell>
          <cell r="BG975">
            <v>0</v>
          </cell>
          <cell r="BH975">
            <v>103196915.53548561</v>
          </cell>
        </row>
        <row r="976">
          <cell r="H976">
            <v>2</v>
          </cell>
          <cell r="I976">
            <v>164167218.40661633</v>
          </cell>
          <cell r="J976">
            <v>0</v>
          </cell>
          <cell r="K976">
            <v>0</v>
          </cell>
          <cell r="L976">
            <v>164167218.40661633</v>
          </cell>
          <cell r="M976">
            <v>164167218.40661633</v>
          </cell>
          <cell r="N976">
            <v>0</v>
          </cell>
          <cell r="O976">
            <v>0</v>
          </cell>
          <cell r="P976">
            <v>164167218.40661633</v>
          </cell>
          <cell r="Q976">
            <v>164167218.40661633</v>
          </cell>
          <cell r="R976">
            <v>0</v>
          </cell>
          <cell r="S976">
            <v>0</v>
          </cell>
          <cell r="T976">
            <v>164167218.40661633</v>
          </cell>
          <cell r="U976">
            <v>164167218.40661633</v>
          </cell>
          <cell r="V976">
            <v>0</v>
          </cell>
          <cell r="W976">
            <v>0</v>
          </cell>
          <cell r="X976">
            <v>164167218.40661633</v>
          </cell>
          <cell r="Y976">
            <v>164167218.40661633</v>
          </cell>
          <cell r="Z976">
            <v>0</v>
          </cell>
          <cell r="AA976">
            <v>0</v>
          </cell>
          <cell r="AB976">
            <v>164167218.40661633</v>
          </cell>
          <cell r="AC976">
            <v>164167218.40661633</v>
          </cell>
          <cell r="AD976">
            <v>0</v>
          </cell>
          <cell r="AE976">
            <v>0</v>
          </cell>
          <cell r="AF976">
            <v>164167218.40661633</v>
          </cell>
          <cell r="AG976">
            <v>164167218.40661633</v>
          </cell>
          <cell r="AH976">
            <v>0</v>
          </cell>
          <cell r="AI976">
            <v>0</v>
          </cell>
          <cell r="AJ976">
            <v>164167218.40661633</v>
          </cell>
          <cell r="AK976">
            <v>164167218.40661633</v>
          </cell>
          <cell r="AL976">
            <v>0</v>
          </cell>
          <cell r="AM976">
            <v>0</v>
          </cell>
          <cell r="AN976">
            <v>164167218.40661633</v>
          </cell>
          <cell r="AO976">
            <v>164167218.40661633</v>
          </cell>
          <cell r="AP976">
            <v>0</v>
          </cell>
          <cell r="AQ976">
            <v>0</v>
          </cell>
          <cell r="AR976">
            <v>164167218.40661633</v>
          </cell>
          <cell r="AS976">
            <v>164167218.40661633</v>
          </cell>
          <cell r="AT976">
            <v>0</v>
          </cell>
          <cell r="AU976">
            <v>0</v>
          </cell>
          <cell r="AV976">
            <v>164167218.40661633</v>
          </cell>
          <cell r="AW976">
            <v>164167218.40661633</v>
          </cell>
          <cell r="AX976">
            <v>0</v>
          </cell>
          <cell r="AY976">
            <v>0</v>
          </cell>
          <cell r="AZ976">
            <v>164167218.40661633</v>
          </cell>
          <cell r="BA976">
            <v>164167218.40661633</v>
          </cell>
          <cell r="BB976">
            <v>0</v>
          </cell>
          <cell r="BC976">
            <v>0</v>
          </cell>
          <cell r="BD976">
            <v>164167218.40661633</v>
          </cell>
          <cell r="BE976">
            <v>164167218.40661633</v>
          </cell>
          <cell r="BF976">
            <v>0</v>
          </cell>
          <cell r="BG976">
            <v>0</v>
          </cell>
          <cell r="BH976">
            <v>164167218.40661633</v>
          </cell>
        </row>
        <row r="977">
          <cell r="H977">
            <v>3</v>
          </cell>
          <cell r="I977">
            <v>450328352.25460327</v>
          </cell>
          <cell r="J977">
            <v>0</v>
          </cell>
          <cell r="K977">
            <v>0</v>
          </cell>
          <cell r="L977">
            <v>450328352.25460327</v>
          </cell>
          <cell r="M977">
            <v>450328352.25460327</v>
          </cell>
          <cell r="N977">
            <v>0</v>
          </cell>
          <cell r="O977">
            <v>0</v>
          </cell>
          <cell r="P977">
            <v>450328352.25460327</v>
          </cell>
          <cell r="Q977">
            <v>450328352.25460327</v>
          </cell>
          <cell r="R977">
            <v>0</v>
          </cell>
          <cell r="S977">
            <v>0</v>
          </cell>
          <cell r="T977">
            <v>450328352.25460327</v>
          </cell>
          <cell r="U977">
            <v>450328352.25460327</v>
          </cell>
          <cell r="V977">
            <v>0</v>
          </cell>
          <cell r="W977">
            <v>0</v>
          </cell>
          <cell r="X977">
            <v>450328352.25460327</v>
          </cell>
          <cell r="Y977">
            <v>450328352.25460327</v>
          </cell>
          <cell r="Z977">
            <v>0</v>
          </cell>
          <cell r="AA977">
            <v>0</v>
          </cell>
          <cell r="AB977">
            <v>450328352.25460327</v>
          </cell>
          <cell r="AC977">
            <v>450328352.25460327</v>
          </cell>
          <cell r="AD977">
            <v>0</v>
          </cell>
          <cell r="AE977">
            <v>0</v>
          </cell>
          <cell r="AF977">
            <v>450328352.25460327</v>
          </cell>
          <cell r="AG977">
            <v>450328352.25460327</v>
          </cell>
          <cell r="AH977">
            <v>0</v>
          </cell>
          <cell r="AI977">
            <v>0</v>
          </cell>
          <cell r="AJ977">
            <v>450328352.25460327</v>
          </cell>
          <cell r="AK977">
            <v>450328352.25460327</v>
          </cell>
          <cell r="AL977">
            <v>0</v>
          </cell>
          <cell r="AM977">
            <v>0</v>
          </cell>
          <cell r="AN977">
            <v>450328352.25460327</v>
          </cell>
          <cell r="AO977">
            <v>450328352.25460327</v>
          </cell>
          <cell r="AP977">
            <v>0</v>
          </cell>
          <cell r="AQ977">
            <v>0</v>
          </cell>
          <cell r="AR977">
            <v>450328352.25460327</v>
          </cell>
          <cell r="AS977">
            <v>450328352.25460327</v>
          </cell>
          <cell r="AT977">
            <v>0</v>
          </cell>
          <cell r="AU977">
            <v>0</v>
          </cell>
          <cell r="AV977">
            <v>450328352.25460327</v>
          </cell>
          <cell r="AW977">
            <v>450328352.25460327</v>
          </cell>
          <cell r="AX977">
            <v>0</v>
          </cell>
          <cell r="AY977">
            <v>0</v>
          </cell>
          <cell r="AZ977">
            <v>450328352.25460327</v>
          </cell>
          <cell r="BA977">
            <v>450328352.25460327</v>
          </cell>
          <cell r="BB977">
            <v>0</v>
          </cell>
          <cell r="BC977">
            <v>0</v>
          </cell>
          <cell r="BD977">
            <v>450328352.25460327</v>
          </cell>
          <cell r="BE977">
            <v>450328352.25460327</v>
          </cell>
          <cell r="BF977">
            <v>0</v>
          </cell>
          <cell r="BG977">
            <v>0</v>
          </cell>
          <cell r="BH977">
            <v>450328352.25460327</v>
          </cell>
        </row>
        <row r="978">
          <cell r="H978" t="str">
            <v>Otros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AS978">
            <v>0</v>
          </cell>
          <cell r="AT978">
            <v>0</v>
          </cell>
          <cell r="AU978">
            <v>0</v>
          </cell>
          <cell r="AV978">
            <v>0</v>
          </cell>
          <cell r="AW978">
            <v>0</v>
          </cell>
          <cell r="AX978">
            <v>0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0</v>
          </cell>
          <cell r="BD978">
            <v>0</v>
          </cell>
          <cell r="BE978">
            <v>0</v>
          </cell>
          <cell r="BF978">
            <v>0</v>
          </cell>
          <cell r="BG978">
            <v>0</v>
          </cell>
          <cell r="BH978">
            <v>0</v>
          </cell>
        </row>
        <row r="979">
          <cell r="H979" t="str">
            <v>Subtotal</v>
          </cell>
          <cell r="I979">
            <v>717692486.19670522</v>
          </cell>
          <cell r="J979">
            <v>0</v>
          </cell>
          <cell r="K979">
            <v>0</v>
          </cell>
          <cell r="L979">
            <v>717692486.19670522</v>
          </cell>
          <cell r="M979">
            <v>717692486.19670522</v>
          </cell>
          <cell r="N979">
            <v>0</v>
          </cell>
          <cell r="O979">
            <v>0</v>
          </cell>
          <cell r="P979">
            <v>717692486.19670522</v>
          </cell>
          <cell r="Q979">
            <v>717692486.19670522</v>
          </cell>
          <cell r="R979">
            <v>0</v>
          </cell>
          <cell r="S979">
            <v>0</v>
          </cell>
          <cell r="T979">
            <v>717692486.19670522</v>
          </cell>
          <cell r="U979">
            <v>717692486.19670522</v>
          </cell>
          <cell r="V979">
            <v>0</v>
          </cell>
          <cell r="W979">
            <v>0</v>
          </cell>
          <cell r="X979">
            <v>717692486.19670522</v>
          </cell>
          <cell r="Y979">
            <v>717692486.19670522</v>
          </cell>
          <cell r="Z979">
            <v>0</v>
          </cell>
          <cell r="AA979">
            <v>0</v>
          </cell>
          <cell r="AB979">
            <v>717692486.19670522</v>
          </cell>
          <cell r="AC979">
            <v>717692486.19670522</v>
          </cell>
          <cell r="AD979">
            <v>0</v>
          </cell>
          <cell r="AE979">
            <v>0</v>
          </cell>
          <cell r="AF979">
            <v>717692486.19670522</v>
          </cell>
          <cell r="AG979">
            <v>717692486.19670522</v>
          </cell>
          <cell r="AH979">
            <v>0</v>
          </cell>
          <cell r="AI979">
            <v>0</v>
          </cell>
          <cell r="AJ979">
            <v>717692486.19670522</v>
          </cell>
          <cell r="AK979">
            <v>717692486.19670522</v>
          </cell>
          <cell r="AL979">
            <v>0</v>
          </cell>
          <cell r="AM979">
            <v>0</v>
          </cell>
          <cell r="AN979">
            <v>717692486.19670522</v>
          </cell>
          <cell r="AO979">
            <v>717692486.19670522</v>
          </cell>
          <cell r="AP979">
            <v>0</v>
          </cell>
          <cell r="AQ979">
            <v>0</v>
          </cell>
          <cell r="AR979">
            <v>717692486.19670522</v>
          </cell>
          <cell r="AS979">
            <v>717692486.19670522</v>
          </cell>
          <cell r="AT979">
            <v>0</v>
          </cell>
          <cell r="AU979">
            <v>0</v>
          </cell>
          <cell r="AV979">
            <v>717692486.19670522</v>
          </cell>
          <cell r="AW979">
            <v>717692486.19670522</v>
          </cell>
          <cell r="AX979">
            <v>0</v>
          </cell>
          <cell r="AY979">
            <v>0</v>
          </cell>
          <cell r="AZ979">
            <v>717692486.19670522</v>
          </cell>
          <cell r="BA979">
            <v>717692486.19670522</v>
          </cell>
          <cell r="BB979">
            <v>0</v>
          </cell>
          <cell r="BC979">
            <v>0</v>
          </cell>
          <cell r="BD979">
            <v>717692486.19670522</v>
          </cell>
          <cell r="BE979">
            <v>717692486.19670522</v>
          </cell>
          <cell r="BF979">
            <v>0</v>
          </cell>
          <cell r="BG979">
            <v>0</v>
          </cell>
          <cell r="BH979">
            <v>717692486.19670522</v>
          </cell>
        </row>
        <row r="981">
          <cell r="H981" t="str">
            <v>OTROS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P981">
            <v>0</v>
          </cell>
          <cell r="AQ981">
            <v>0</v>
          </cell>
          <cell r="AR981">
            <v>0</v>
          </cell>
          <cell r="AS981">
            <v>0</v>
          </cell>
          <cell r="AT981">
            <v>0</v>
          </cell>
          <cell r="AU981">
            <v>0</v>
          </cell>
          <cell r="AV981">
            <v>0</v>
          </cell>
          <cell r="AW981">
            <v>0</v>
          </cell>
          <cell r="AX981">
            <v>0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0</v>
          </cell>
          <cell r="BD981">
            <v>0</v>
          </cell>
          <cell r="BE981">
            <v>0</v>
          </cell>
          <cell r="BF981">
            <v>0</v>
          </cell>
          <cell r="BG981">
            <v>0</v>
          </cell>
          <cell r="BH981">
            <v>0</v>
          </cell>
        </row>
        <row r="983">
          <cell r="H983" t="str">
            <v>TOTAL</v>
          </cell>
          <cell r="I983">
            <v>1089827793.902333</v>
          </cell>
          <cell r="J983">
            <v>13692714.338036016</v>
          </cell>
          <cell r="K983">
            <v>19610102.093319841</v>
          </cell>
          <cell r="L983">
            <v>1123130610.333689</v>
          </cell>
          <cell r="M983">
            <v>1089827793.902333</v>
          </cell>
          <cell r="N983">
            <v>13692714.338036016</v>
          </cell>
          <cell r="O983">
            <v>19610102.093319841</v>
          </cell>
          <cell r="P983">
            <v>1123130610.333689</v>
          </cell>
          <cell r="Q983">
            <v>1089827793.902333</v>
          </cell>
          <cell r="R983">
            <v>13692714.338036016</v>
          </cell>
          <cell r="S983">
            <v>19610102.093319841</v>
          </cell>
          <cell r="T983">
            <v>1123130610.333689</v>
          </cell>
          <cell r="U983">
            <v>1089827793.902333</v>
          </cell>
          <cell r="V983">
            <v>13692714.338036016</v>
          </cell>
          <cell r="W983">
            <v>19610102.093319841</v>
          </cell>
          <cell r="X983">
            <v>1123130610.333689</v>
          </cell>
          <cell r="Y983">
            <v>1089827793.902333</v>
          </cell>
          <cell r="Z983">
            <v>13692714.338036016</v>
          </cell>
          <cell r="AA983">
            <v>19610102.093319841</v>
          </cell>
          <cell r="AB983">
            <v>1123130610.333689</v>
          </cell>
          <cell r="AC983">
            <v>1089827793.902333</v>
          </cell>
          <cell r="AD983">
            <v>13692714.338036016</v>
          </cell>
          <cell r="AE983">
            <v>19610102.093319841</v>
          </cell>
          <cell r="AF983">
            <v>1123130610.333689</v>
          </cell>
          <cell r="AG983">
            <v>1089827793.902333</v>
          </cell>
          <cell r="AH983">
            <v>13692714.338036016</v>
          </cell>
          <cell r="AI983">
            <v>19610102.093319841</v>
          </cell>
          <cell r="AJ983">
            <v>1123130610.333689</v>
          </cell>
          <cell r="AK983">
            <v>1089827793.902333</v>
          </cell>
          <cell r="AL983">
            <v>13692714.338036016</v>
          </cell>
          <cell r="AM983">
            <v>19610102.093319841</v>
          </cell>
          <cell r="AN983">
            <v>1123130610.333689</v>
          </cell>
          <cell r="AO983">
            <v>1089827793.902333</v>
          </cell>
          <cell r="AP983">
            <v>13692714.338036016</v>
          </cell>
          <cell r="AQ983">
            <v>19610102.093319841</v>
          </cell>
          <cell r="AR983">
            <v>1123130610.333689</v>
          </cell>
          <cell r="AS983">
            <v>1089827793.902333</v>
          </cell>
          <cell r="AT983">
            <v>13692714.338036016</v>
          </cell>
          <cell r="AU983">
            <v>19610102.093319841</v>
          </cell>
          <cell r="AV983">
            <v>1123130610.333689</v>
          </cell>
          <cell r="AW983">
            <v>1089827793.902333</v>
          </cell>
          <cell r="AX983">
            <v>13692714.338036016</v>
          </cell>
          <cell r="AY983">
            <v>19610102.093319841</v>
          </cell>
          <cell r="AZ983">
            <v>1123130610.333689</v>
          </cell>
          <cell r="BA983">
            <v>1089827793.902333</v>
          </cell>
          <cell r="BB983">
            <v>13692714.338036016</v>
          </cell>
          <cell r="BC983">
            <v>19610102.093319841</v>
          </cell>
          <cell r="BD983">
            <v>1123130610.333689</v>
          </cell>
          <cell r="BE983">
            <v>1089827793.902333</v>
          </cell>
          <cell r="BF983">
            <v>13692714.338036016</v>
          </cell>
          <cell r="BG983">
            <v>19610102.093319841</v>
          </cell>
          <cell r="BH983">
            <v>1123130610.333689</v>
          </cell>
        </row>
        <row r="987">
          <cell r="I987" t="str">
            <v>ENERO</v>
          </cell>
          <cell r="M987" t="str">
            <v>FEBRERO/97</v>
          </cell>
          <cell r="Q987" t="str">
            <v>MARZO/97</v>
          </cell>
          <cell r="U987" t="str">
            <v>ABRIL/97</v>
          </cell>
          <cell r="Y987" t="str">
            <v>MAYO/97</v>
          </cell>
          <cell r="AC987" t="str">
            <v>JUNIO/97</v>
          </cell>
          <cell r="AG987" t="str">
            <v>JULIO/97</v>
          </cell>
          <cell r="AK987" t="str">
            <v>AGOSTO/97</v>
          </cell>
          <cell r="AO987" t="str">
            <v>SEPTIEMBRE/97</v>
          </cell>
          <cell r="AS987" t="str">
            <v>OCTUBRE/97</v>
          </cell>
          <cell r="AW987" t="str">
            <v>NOVIEMBRE/97</v>
          </cell>
          <cell r="BA987" t="str">
            <v>DICIEMBRE/97</v>
          </cell>
          <cell r="BE987" t="str">
            <v>ENERO/98</v>
          </cell>
        </row>
        <row r="988">
          <cell r="H988" t="str">
            <v>ZONA 7</v>
          </cell>
          <cell r="I988" t="str">
            <v>Valor Facturado</v>
          </cell>
          <cell r="J988" t="str">
            <v>Facturacion U. R.</v>
          </cell>
          <cell r="K988" t="str">
            <v>Facturacion U. N. R.</v>
          </cell>
          <cell r="L988" t="str">
            <v>TOTAL</v>
          </cell>
          <cell r="M988" t="str">
            <v>Valor Facturado</v>
          </cell>
          <cell r="N988" t="str">
            <v>Facturacion U. R.</v>
          </cell>
          <cell r="O988" t="str">
            <v>Facturacion U. N. R.</v>
          </cell>
          <cell r="P988" t="str">
            <v>TOTAL</v>
          </cell>
          <cell r="Q988" t="str">
            <v>Valor Facturado</v>
          </cell>
          <cell r="R988" t="str">
            <v>Facturacion U. R.</v>
          </cell>
          <cell r="S988" t="str">
            <v>Facturacion U. N. R.</v>
          </cell>
          <cell r="T988" t="str">
            <v>TOTAL</v>
          </cell>
          <cell r="U988" t="str">
            <v>Valor Facturado</v>
          </cell>
          <cell r="V988" t="str">
            <v>Facturacion U. R.</v>
          </cell>
          <cell r="W988" t="str">
            <v>Facturacion U. N. R.</v>
          </cell>
          <cell r="X988" t="str">
            <v>TOTAL</v>
          </cell>
          <cell r="Y988" t="str">
            <v>Valor Facturado</v>
          </cell>
          <cell r="Z988" t="str">
            <v>Facturacion U. R.</v>
          </cell>
          <cell r="AA988" t="str">
            <v>Facturacion U. N. R.</v>
          </cell>
          <cell r="AB988" t="str">
            <v>TOTAL</v>
          </cell>
          <cell r="AC988" t="str">
            <v>Valor Facturado</v>
          </cell>
          <cell r="AD988" t="str">
            <v>Facturacion U. R.</v>
          </cell>
          <cell r="AE988" t="str">
            <v>Facturacion U. N. R.</v>
          </cell>
          <cell r="AF988" t="str">
            <v>TOTAL</v>
          </cell>
          <cell r="AG988" t="str">
            <v>Valor Facturado</v>
          </cell>
          <cell r="AH988" t="str">
            <v>Facturacion U. R.</v>
          </cell>
          <cell r="AI988" t="str">
            <v>Facturacion U. N. R.</v>
          </cell>
          <cell r="AJ988" t="str">
            <v>TOTAL</v>
          </cell>
          <cell r="AK988" t="str">
            <v>Valor Facturado</v>
          </cell>
          <cell r="AL988" t="str">
            <v>Facturacion U. R.</v>
          </cell>
          <cell r="AM988" t="str">
            <v>Facturacion U. N. R.</v>
          </cell>
          <cell r="AN988" t="str">
            <v>TOTAL</v>
          </cell>
          <cell r="AO988" t="str">
            <v>Valor Facturado</v>
          </cell>
          <cell r="AP988" t="str">
            <v>Facturacion U. R.</v>
          </cell>
          <cell r="AQ988" t="str">
            <v>Facturacion U. N. R.</v>
          </cell>
          <cell r="AR988" t="str">
            <v>TOTAL</v>
          </cell>
          <cell r="AS988" t="str">
            <v>Valor Facturado</v>
          </cell>
          <cell r="AT988" t="str">
            <v>Facturacion U. R.</v>
          </cell>
          <cell r="AU988" t="str">
            <v>Facturacion U. N. R.</v>
          </cell>
          <cell r="AV988" t="str">
            <v>TOTAL</v>
          </cell>
          <cell r="AW988" t="str">
            <v>Valor Facturado</v>
          </cell>
          <cell r="AX988" t="str">
            <v>Facturacion U. R.</v>
          </cell>
          <cell r="AY988" t="str">
            <v>Facturacion U. N. R.</v>
          </cell>
          <cell r="AZ988" t="str">
            <v>TOTAL</v>
          </cell>
          <cell r="BA988" t="str">
            <v>Valor Facturado</v>
          </cell>
          <cell r="BB988" t="str">
            <v>Facturacion U. R.</v>
          </cell>
          <cell r="BC988" t="str">
            <v>Facturacion U. N. R.</v>
          </cell>
          <cell r="BD988" t="str">
            <v>TOTAL</v>
          </cell>
          <cell r="BE988" t="str">
            <v>Valor Facturado</v>
          </cell>
          <cell r="BF988" t="str">
            <v>Facturacion U. R.</v>
          </cell>
          <cell r="BG988" t="str">
            <v>Facturacion U. N. R.</v>
          </cell>
          <cell r="BH988" t="str">
            <v>TOTAL</v>
          </cell>
        </row>
        <row r="989">
          <cell r="H989" t="str">
            <v>Residencial</v>
          </cell>
        </row>
        <row r="990">
          <cell r="H990">
            <v>1</v>
          </cell>
          <cell r="I990">
            <v>624251.19759810495</v>
          </cell>
          <cell r="J990">
            <v>30588.308682307139</v>
          </cell>
          <cell r="K990">
            <v>108353.96255305664</v>
          </cell>
          <cell r="L990">
            <v>763193.46883346874</v>
          </cell>
          <cell r="M990">
            <v>624251.19759810495</v>
          </cell>
          <cell r="N990">
            <v>30588.308682307139</v>
          </cell>
          <cell r="O990">
            <v>108353.96255305664</v>
          </cell>
          <cell r="P990">
            <v>763193.46883346874</v>
          </cell>
          <cell r="Q990">
            <v>624251.19759810495</v>
          </cell>
          <cell r="R990">
            <v>30588.308682307139</v>
          </cell>
          <cell r="S990">
            <v>108353.96255305664</v>
          </cell>
          <cell r="T990">
            <v>763193.46883346874</v>
          </cell>
          <cell r="U990">
            <v>624251.19759810495</v>
          </cell>
          <cell r="V990">
            <v>30588.308682307139</v>
          </cell>
          <cell r="W990">
            <v>108353.96255305664</v>
          </cell>
          <cell r="X990">
            <v>763193.46883346874</v>
          </cell>
          <cell r="Y990">
            <v>624251.19759810495</v>
          </cell>
          <cell r="Z990">
            <v>30588.308682307139</v>
          </cell>
          <cell r="AA990">
            <v>108353.96255305664</v>
          </cell>
          <cell r="AB990">
            <v>763193.46883346874</v>
          </cell>
          <cell r="AC990">
            <v>624251.19759810495</v>
          </cell>
          <cell r="AD990">
            <v>30588.308682307139</v>
          </cell>
          <cell r="AE990">
            <v>108353.96255305664</v>
          </cell>
          <cell r="AF990">
            <v>763193.46883346874</v>
          </cell>
          <cell r="AG990">
            <v>624251.19759810495</v>
          </cell>
          <cell r="AH990">
            <v>30588.308682307139</v>
          </cell>
          <cell r="AI990">
            <v>108353.96255305664</v>
          </cell>
          <cell r="AJ990">
            <v>763193.46883346874</v>
          </cell>
          <cell r="AK990">
            <v>624251.19759810495</v>
          </cell>
          <cell r="AL990">
            <v>30588.308682307139</v>
          </cell>
          <cell r="AM990">
            <v>108353.96255305664</v>
          </cell>
          <cell r="AN990">
            <v>763193.46883346874</v>
          </cell>
          <cell r="AO990">
            <v>624251.19759810495</v>
          </cell>
          <cell r="AP990">
            <v>30588.308682307139</v>
          </cell>
          <cell r="AQ990">
            <v>108353.96255305664</v>
          </cell>
          <cell r="AR990">
            <v>763193.46883346874</v>
          </cell>
          <cell r="AS990">
            <v>624251.19759810495</v>
          </cell>
          <cell r="AT990">
            <v>30588.308682307139</v>
          </cell>
          <cell r="AU990">
            <v>108353.96255305664</v>
          </cell>
          <cell r="AV990">
            <v>763193.46883346874</v>
          </cell>
          <cell r="AW990">
            <v>624251.19759810495</v>
          </cell>
          <cell r="AX990">
            <v>30588.308682307139</v>
          </cell>
          <cell r="AY990">
            <v>108353.96255305664</v>
          </cell>
          <cell r="AZ990">
            <v>763193.46883346874</v>
          </cell>
          <cell r="BA990">
            <v>624251.19759810495</v>
          </cell>
          <cell r="BB990">
            <v>30588.308682307139</v>
          </cell>
          <cell r="BC990">
            <v>108353.96255305664</v>
          </cell>
          <cell r="BD990">
            <v>763193.46883346874</v>
          </cell>
          <cell r="BE990">
            <v>624251.19759810495</v>
          </cell>
          <cell r="BF990">
            <v>30588.308682307139</v>
          </cell>
          <cell r="BG990">
            <v>108353.96255305664</v>
          </cell>
          <cell r="BH990">
            <v>763193.46883346874</v>
          </cell>
        </row>
        <row r="991">
          <cell r="H991">
            <v>2</v>
          </cell>
          <cell r="I991">
            <v>636154.29246756015</v>
          </cell>
          <cell r="J991">
            <v>30535.406038442889</v>
          </cell>
          <cell r="K991">
            <v>76343.154166111402</v>
          </cell>
          <cell r="L991">
            <v>743032.85267211439</v>
          </cell>
          <cell r="M991">
            <v>636154.29246756015</v>
          </cell>
          <cell r="N991">
            <v>30535.406038442889</v>
          </cell>
          <cell r="O991">
            <v>76343.154166111402</v>
          </cell>
          <cell r="P991">
            <v>743032.85267211439</v>
          </cell>
          <cell r="Q991">
            <v>636154.29246756015</v>
          </cell>
          <cell r="R991">
            <v>30535.406038442889</v>
          </cell>
          <cell r="S991">
            <v>76343.154166111402</v>
          </cell>
          <cell r="T991">
            <v>743032.85267211439</v>
          </cell>
          <cell r="U991">
            <v>636154.29246756015</v>
          </cell>
          <cell r="V991">
            <v>30535.406038442889</v>
          </cell>
          <cell r="W991">
            <v>76343.154166111402</v>
          </cell>
          <cell r="X991">
            <v>743032.85267211439</v>
          </cell>
          <cell r="Y991">
            <v>636154.29246756015</v>
          </cell>
          <cell r="Z991">
            <v>30535.406038442889</v>
          </cell>
          <cell r="AA991">
            <v>76343.154166111402</v>
          </cell>
          <cell r="AB991">
            <v>743032.85267211439</v>
          </cell>
          <cell r="AC991">
            <v>636154.29246756015</v>
          </cell>
          <cell r="AD991">
            <v>30535.406038442889</v>
          </cell>
          <cell r="AE991">
            <v>76343.154166111402</v>
          </cell>
          <cell r="AF991">
            <v>743032.85267211439</v>
          </cell>
          <cell r="AG991">
            <v>636154.29246756015</v>
          </cell>
          <cell r="AH991">
            <v>30535.406038442889</v>
          </cell>
          <cell r="AI991">
            <v>76343.154166111402</v>
          </cell>
          <cell r="AJ991">
            <v>743032.85267211439</v>
          </cell>
          <cell r="AK991">
            <v>636154.29246756015</v>
          </cell>
          <cell r="AL991">
            <v>30535.406038442889</v>
          </cell>
          <cell r="AM991">
            <v>76343.154166111402</v>
          </cell>
          <cell r="AN991">
            <v>743032.85267211439</v>
          </cell>
          <cell r="AO991">
            <v>636154.29246756015</v>
          </cell>
          <cell r="AP991">
            <v>30535.406038442889</v>
          </cell>
          <cell r="AQ991">
            <v>76343.154166111402</v>
          </cell>
          <cell r="AR991">
            <v>743032.85267211439</v>
          </cell>
          <cell r="AS991">
            <v>636154.29246756015</v>
          </cell>
          <cell r="AT991">
            <v>30535.406038442889</v>
          </cell>
          <cell r="AU991">
            <v>76343.154166111402</v>
          </cell>
          <cell r="AV991">
            <v>743032.85267211439</v>
          </cell>
          <cell r="AW991">
            <v>636154.29246756015</v>
          </cell>
          <cell r="AX991">
            <v>30535.406038442889</v>
          </cell>
          <cell r="AY991">
            <v>76343.154166111402</v>
          </cell>
          <cell r="AZ991">
            <v>743032.85267211439</v>
          </cell>
          <cell r="BA991">
            <v>636154.29246756015</v>
          </cell>
          <cell r="BB991">
            <v>30535.406038442889</v>
          </cell>
          <cell r="BC991">
            <v>76343.154166111402</v>
          </cell>
          <cell r="BD991">
            <v>743032.85267211439</v>
          </cell>
          <cell r="BE991">
            <v>636154.29246756015</v>
          </cell>
          <cell r="BF991">
            <v>30535.406038442889</v>
          </cell>
          <cell r="BG991">
            <v>76343.154166111402</v>
          </cell>
          <cell r="BH991">
            <v>743032.85267211439</v>
          </cell>
        </row>
        <row r="992">
          <cell r="H992">
            <v>3</v>
          </cell>
          <cell r="I992">
            <v>12716473.018868178</v>
          </cell>
          <cell r="J992">
            <v>633280.35633963521</v>
          </cell>
          <cell r="K992">
            <v>1009722.3515453702</v>
          </cell>
          <cell r="L992">
            <v>14359475.726753183</v>
          </cell>
          <cell r="M992">
            <v>12716473.018868178</v>
          </cell>
          <cell r="N992">
            <v>633280.35633963521</v>
          </cell>
          <cell r="O992">
            <v>1009722.3515453702</v>
          </cell>
          <cell r="P992">
            <v>14359475.726753183</v>
          </cell>
          <cell r="Q992">
            <v>12716473.018868178</v>
          </cell>
          <cell r="R992">
            <v>633280.35633963521</v>
          </cell>
          <cell r="S992">
            <v>1009722.3515453702</v>
          </cell>
          <cell r="T992">
            <v>14359475.726753183</v>
          </cell>
          <cell r="U992">
            <v>12716473.018868178</v>
          </cell>
          <cell r="V992">
            <v>633280.35633963521</v>
          </cell>
          <cell r="W992">
            <v>1009722.3515453702</v>
          </cell>
          <cell r="X992">
            <v>14359475.726753183</v>
          </cell>
          <cell r="Y992">
            <v>12716473.018868178</v>
          </cell>
          <cell r="Z992">
            <v>633280.35633963521</v>
          </cell>
          <cell r="AA992">
            <v>1009722.3515453702</v>
          </cell>
          <cell r="AB992">
            <v>14359475.726753183</v>
          </cell>
          <cell r="AC992">
            <v>12716473.018868178</v>
          </cell>
          <cell r="AD992">
            <v>633280.35633963521</v>
          </cell>
          <cell r="AE992">
            <v>1009722.3515453702</v>
          </cell>
          <cell r="AF992">
            <v>14359475.726753183</v>
          </cell>
          <cell r="AG992">
            <v>12716473.018868178</v>
          </cell>
          <cell r="AH992">
            <v>633280.35633963521</v>
          </cell>
          <cell r="AI992">
            <v>1009722.3515453702</v>
          </cell>
          <cell r="AJ992">
            <v>14359475.726753183</v>
          </cell>
          <cell r="AK992">
            <v>12716473.018868178</v>
          </cell>
          <cell r="AL992">
            <v>633280.35633963521</v>
          </cell>
          <cell r="AM992">
            <v>1009722.3515453702</v>
          </cell>
          <cell r="AN992">
            <v>14359475.726753183</v>
          </cell>
          <cell r="AO992">
            <v>12716473.018868178</v>
          </cell>
          <cell r="AP992">
            <v>633280.35633963521</v>
          </cell>
          <cell r="AQ992">
            <v>1009722.3515453702</v>
          </cell>
          <cell r="AR992">
            <v>14359475.726753183</v>
          </cell>
          <cell r="AS992">
            <v>12716473.018868178</v>
          </cell>
          <cell r="AT992">
            <v>633280.35633963521</v>
          </cell>
          <cell r="AU992">
            <v>1009722.3515453702</v>
          </cell>
          <cell r="AV992">
            <v>14359475.726753183</v>
          </cell>
          <cell r="AW992">
            <v>12716473.018868178</v>
          </cell>
          <cell r="AX992">
            <v>633280.35633963521</v>
          </cell>
          <cell r="AY992">
            <v>1009722.3515453702</v>
          </cell>
          <cell r="AZ992">
            <v>14359475.726753183</v>
          </cell>
          <cell r="BA992">
            <v>12716473.018868178</v>
          </cell>
          <cell r="BB992">
            <v>633280.35633963521</v>
          </cell>
          <cell r="BC992">
            <v>1009722.3515453702</v>
          </cell>
          <cell r="BD992">
            <v>14359475.726753183</v>
          </cell>
          <cell r="BE992">
            <v>12716473.018868178</v>
          </cell>
          <cell r="BF992">
            <v>633280.35633963521</v>
          </cell>
          <cell r="BG992">
            <v>1009722.3515453702</v>
          </cell>
          <cell r="BH992">
            <v>14359475.726753183</v>
          </cell>
        </row>
        <row r="993">
          <cell r="H993">
            <v>4</v>
          </cell>
          <cell r="I993">
            <v>25436252.45297787</v>
          </cell>
          <cell r="J993">
            <v>1266725.3721582978</v>
          </cell>
          <cell r="K993">
            <v>1354459.5164032485</v>
          </cell>
          <cell r="L993">
            <v>28057437.341539413</v>
          </cell>
          <cell r="M993">
            <v>25436252.45297787</v>
          </cell>
          <cell r="N993">
            <v>1266725.3721582978</v>
          </cell>
          <cell r="O993">
            <v>1354459.5164032485</v>
          </cell>
          <cell r="P993">
            <v>28057437.341539413</v>
          </cell>
          <cell r="Q993">
            <v>25436252.45297787</v>
          </cell>
          <cell r="R993">
            <v>1266725.3721582978</v>
          </cell>
          <cell r="S993">
            <v>1354459.5164032485</v>
          </cell>
          <cell r="T993">
            <v>28057437.341539413</v>
          </cell>
          <cell r="U993">
            <v>25436252.45297787</v>
          </cell>
          <cell r="V993">
            <v>1266725.3721582978</v>
          </cell>
          <cell r="W993">
            <v>1354459.5164032485</v>
          </cell>
          <cell r="X993">
            <v>28057437.341539413</v>
          </cell>
          <cell r="Y993">
            <v>25436252.45297787</v>
          </cell>
          <cell r="Z993">
            <v>1266725.3721582978</v>
          </cell>
          <cell r="AA993">
            <v>1354459.5164032485</v>
          </cell>
          <cell r="AB993">
            <v>28057437.341539413</v>
          </cell>
          <cell r="AC993">
            <v>25436252.45297787</v>
          </cell>
          <cell r="AD993">
            <v>1266725.3721582978</v>
          </cell>
          <cell r="AE993">
            <v>1354459.5164032485</v>
          </cell>
          <cell r="AF993">
            <v>28057437.341539413</v>
          </cell>
          <cell r="AG993">
            <v>25436252.45297787</v>
          </cell>
          <cell r="AH993">
            <v>1266725.3721582978</v>
          </cell>
          <cell r="AI993">
            <v>1354459.5164032485</v>
          </cell>
          <cell r="AJ993">
            <v>28057437.341539413</v>
          </cell>
          <cell r="AK993">
            <v>25436252.45297787</v>
          </cell>
          <cell r="AL993">
            <v>1266725.3721582978</v>
          </cell>
          <cell r="AM993">
            <v>1354459.5164032485</v>
          </cell>
          <cell r="AN993">
            <v>28057437.341539413</v>
          </cell>
          <cell r="AO993">
            <v>25436252.45297787</v>
          </cell>
          <cell r="AP993">
            <v>1266725.3721582978</v>
          </cell>
          <cell r="AQ993">
            <v>1354459.5164032485</v>
          </cell>
          <cell r="AR993">
            <v>28057437.341539413</v>
          </cell>
          <cell r="AS993">
            <v>25436252.45297787</v>
          </cell>
          <cell r="AT993">
            <v>1266725.3721582978</v>
          </cell>
          <cell r="AU993">
            <v>1354459.5164032485</v>
          </cell>
          <cell r="AV993">
            <v>28057437.341539413</v>
          </cell>
          <cell r="AW993">
            <v>25436252.45297787</v>
          </cell>
          <cell r="AX993">
            <v>1266725.3721582978</v>
          </cell>
          <cell r="AY993">
            <v>1354459.5164032485</v>
          </cell>
          <cell r="AZ993">
            <v>28057437.341539413</v>
          </cell>
          <cell r="BA993">
            <v>25436252.45297787</v>
          </cell>
          <cell r="BB993">
            <v>1266725.3721582978</v>
          </cell>
          <cell r="BC993">
            <v>1354459.5164032485</v>
          </cell>
          <cell r="BD993">
            <v>28057437.341539413</v>
          </cell>
          <cell r="BE993">
            <v>25436252.45297787</v>
          </cell>
          <cell r="BF993">
            <v>1266725.3721582978</v>
          </cell>
          <cell r="BG993">
            <v>1354459.5164032485</v>
          </cell>
          <cell r="BH993">
            <v>28057437.341539413</v>
          </cell>
        </row>
        <row r="994">
          <cell r="H994">
            <v>5</v>
          </cell>
          <cell r="I994">
            <v>8904837.5284492392</v>
          </cell>
          <cell r="J994">
            <v>436337.03889401275</v>
          </cell>
          <cell r="K994">
            <v>394037.30822277791</v>
          </cell>
          <cell r="L994">
            <v>9735211.8755660299</v>
          </cell>
          <cell r="M994">
            <v>8904837.5284492392</v>
          </cell>
          <cell r="N994">
            <v>436337.03889401275</v>
          </cell>
          <cell r="O994">
            <v>394037.30822277791</v>
          </cell>
          <cell r="P994">
            <v>9735211.8755660299</v>
          </cell>
          <cell r="Q994">
            <v>8904837.5284492392</v>
          </cell>
          <cell r="R994">
            <v>436337.03889401275</v>
          </cell>
          <cell r="S994">
            <v>394037.30822277791</v>
          </cell>
          <cell r="T994">
            <v>9735211.8755660299</v>
          </cell>
          <cell r="U994">
            <v>8904837.5284492392</v>
          </cell>
          <cell r="V994">
            <v>436337.03889401275</v>
          </cell>
          <cell r="W994">
            <v>394037.30822277791</v>
          </cell>
          <cell r="X994">
            <v>9735211.8755660299</v>
          </cell>
          <cell r="Y994">
            <v>8904837.5284492392</v>
          </cell>
          <cell r="Z994">
            <v>436337.03889401275</v>
          </cell>
          <cell r="AA994">
            <v>394037.30822277791</v>
          </cell>
          <cell r="AB994">
            <v>9735211.8755660299</v>
          </cell>
          <cell r="AC994">
            <v>8904837.5284492392</v>
          </cell>
          <cell r="AD994">
            <v>436337.03889401275</v>
          </cell>
          <cell r="AE994">
            <v>394037.30822277791</v>
          </cell>
          <cell r="AF994">
            <v>9735211.8755660299</v>
          </cell>
          <cell r="AG994">
            <v>8904837.5284492392</v>
          </cell>
          <cell r="AH994">
            <v>436337.03889401275</v>
          </cell>
          <cell r="AI994">
            <v>394037.30822277791</v>
          </cell>
          <cell r="AJ994">
            <v>9735211.8755660299</v>
          </cell>
          <cell r="AK994">
            <v>8904837.5284492392</v>
          </cell>
          <cell r="AL994">
            <v>436337.03889401275</v>
          </cell>
          <cell r="AM994">
            <v>394037.30822277791</v>
          </cell>
          <cell r="AN994">
            <v>9735211.8755660299</v>
          </cell>
          <cell r="AO994">
            <v>8904837.5284492392</v>
          </cell>
          <cell r="AP994">
            <v>436337.03889401275</v>
          </cell>
          <cell r="AQ994">
            <v>394037.30822277791</v>
          </cell>
          <cell r="AR994">
            <v>9735211.8755660299</v>
          </cell>
          <cell r="AS994">
            <v>8904837.5284492392</v>
          </cell>
          <cell r="AT994">
            <v>436337.03889401275</v>
          </cell>
          <cell r="AU994">
            <v>394037.30822277791</v>
          </cell>
          <cell r="AV994">
            <v>9735211.8755660299</v>
          </cell>
          <cell r="AW994">
            <v>8904837.5284492392</v>
          </cell>
          <cell r="AX994">
            <v>436337.03889401275</v>
          </cell>
          <cell r="AY994">
            <v>394037.30822277791</v>
          </cell>
          <cell r="AZ994">
            <v>9735211.8755660299</v>
          </cell>
          <cell r="BA994">
            <v>8904837.5284492392</v>
          </cell>
          <cell r="BB994">
            <v>436337.03889401275</v>
          </cell>
          <cell r="BC994">
            <v>394037.30822277791</v>
          </cell>
          <cell r="BD994">
            <v>9735211.8755660299</v>
          </cell>
          <cell r="BE994">
            <v>8904837.5284492392</v>
          </cell>
          <cell r="BF994">
            <v>436337.03889401275</v>
          </cell>
          <cell r="BG994">
            <v>394037.30822277791</v>
          </cell>
          <cell r="BH994">
            <v>9735211.8755660299</v>
          </cell>
        </row>
        <row r="995">
          <cell r="H995">
            <v>6</v>
          </cell>
          <cell r="I995">
            <v>17344793.073941413</v>
          </cell>
          <cell r="J995">
            <v>849894.86062312929</v>
          </cell>
          <cell r="K995">
            <v>591055.96233416663</v>
          </cell>
          <cell r="L995">
            <v>18785743.896898709</v>
          </cell>
          <cell r="M995">
            <v>17344793.073941413</v>
          </cell>
          <cell r="N995">
            <v>849894.86062312929</v>
          </cell>
          <cell r="O995">
            <v>591055.96233416663</v>
          </cell>
          <cell r="P995">
            <v>18785743.896898709</v>
          </cell>
          <cell r="Q995">
            <v>17344793.073941413</v>
          </cell>
          <cell r="R995">
            <v>849894.86062312929</v>
          </cell>
          <cell r="S995">
            <v>591055.96233416663</v>
          </cell>
          <cell r="T995">
            <v>18785743.896898709</v>
          </cell>
          <cell r="U995">
            <v>17344793.073941413</v>
          </cell>
          <cell r="V995">
            <v>849894.86062312929</v>
          </cell>
          <cell r="W995">
            <v>591055.96233416663</v>
          </cell>
          <cell r="X995">
            <v>18785743.896898709</v>
          </cell>
          <cell r="Y995">
            <v>17344793.073941413</v>
          </cell>
          <cell r="Z995">
            <v>849894.86062312929</v>
          </cell>
          <cell r="AA995">
            <v>591055.96233416663</v>
          </cell>
          <cell r="AB995">
            <v>18785743.896898709</v>
          </cell>
          <cell r="AC995">
            <v>17344793.073941413</v>
          </cell>
          <cell r="AD995">
            <v>849894.86062312929</v>
          </cell>
          <cell r="AE995">
            <v>591055.96233416663</v>
          </cell>
          <cell r="AF995">
            <v>18785743.896898709</v>
          </cell>
          <cell r="AG995">
            <v>17344793.073941413</v>
          </cell>
          <cell r="AH995">
            <v>849894.86062312929</v>
          </cell>
          <cell r="AI995">
            <v>591055.96233416663</v>
          </cell>
          <cell r="AJ995">
            <v>18785743.896898709</v>
          </cell>
          <cell r="AK995">
            <v>17344793.073941413</v>
          </cell>
          <cell r="AL995">
            <v>849894.86062312929</v>
          </cell>
          <cell r="AM995">
            <v>591055.96233416663</v>
          </cell>
          <cell r="AN995">
            <v>18785743.896898709</v>
          </cell>
          <cell r="AO995">
            <v>17344793.073941413</v>
          </cell>
          <cell r="AP995">
            <v>849894.86062312929</v>
          </cell>
          <cell r="AQ995">
            <v>591055.96233416663</v>
          </cell>
          <cell r="AR995">
            <v>18785743.896898709</v>
          </cell>
          <cell r="AS995">
            <v>17344793.073941413</v>
          </cell>
          <cell r="AT995">
            <v>849894.86062312929</v>
          </cell>
          <cell r="AU995">
            <v>591055.96233416663</v>
          </cell>
          <cell r="AV995">
            <v>18785743.896898709</v>
          </cell>
          <cell r="AW995">
            <v>17344793.073941413</v>
          </cell>
          <cell r="AX995">
            <v>849894.86062312929</v>
          </cell>
          <cell r="AY995">
            <v>591055.96233416663</v>
          </cell>
          <cell r="AZ995">
            <v>18785743.896898709</v>
          </cell>
          <cell r="BA995">
            <v>17344793.073941413</v>
          </cell>
          <cell r="BB995">
            <v>849894.86062312929</v>
          </cell>
          <cell r="BC995">
            <v>591055.96233416663</v>
          </cell>
          <cell r="BD995">
            <v>18785743.896898709</v>
          </cell>
          <cell r="BE995">
            <v>17344793.073941413</v>
          </cell>
          <cell r="BF995">
            <v>849894.86062312929</v>
          </cell>
          <cell r="BG995">
            <v>591055.96233416663</v>
          </cell>
          <cell r="BH995">
            <v>18785743.896898709</v>
          </cell>
        </row>
        <row r="996">
          <cell r="H996" t="str">
            <v>Otros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O996">
            <v>0</v>
          </cell>
          <cell r="AP996">
            <v>0</v>
          </cell>
          <cell r="AQ996">
            <v>0</v>
          </cell>
          <cell r="AR996">
            <v>0</v>
          </cell>
          <cell r="AS996">
            <v>0</v>
          </cell>
          <cell r="AT996">
            <v>0</v>
          </cell>
          <cell r="AU996">
            <v>0</v>
          </cell>
          <cell r="AV996">
            <v>0</v>
          </cell>
          <cell r="AW996">
            <v>0</v>
          </cell>
          <cell r="AX996">
            <v>0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0</v>
          </cell>
          <cell r="BD996">
            <v>0</v>
          </cell>
          <cell r="BE996">
            <v>0</v>
          </cell>
          <cell r="BF996">
            <v>0</v>
          </cell>
          <cell r="BG996">
            <v>0</v>
          </cell>
          <cell r="BH996">
            <v>0</v>
          </cell>
        </row>
        <row r="997">
          <cell r="H997" t="str">
            <v>Subtotal</v>
          </cell>
          <cell r="I997">
            <v>65662761.564302355</v>
          </cell>
          <cell r="J997">
            <v>3247361.3427358246</v>
          </cell>
          <cell r="K997">
            <v>3533972.2552247313</v>
          </cell>
          <cell r="L997">
            <v>72444095.162262917</v>
          </cell>
          <cell r="M997">
            <v>65662761.564302355</v>
          </cell>
          <cell r="N997">
            <v>3247361.3427358246</v>
          </cell>
          <cell r="O997">
            <v>3533972.2552247313</v>
          </cell>
          <cell r="P997">
            <v>72444095.162262917</v>
          </cell>
          <cell r="Q997">
            <v>65662761.564302355</v>
          </cell>
          <cell r="R997">
            <v>3247361.3427358246</v>
          </cell>
          <cell r="S997">
            <v>3533972.2552247313</v>
          </cell>
          <cell r="T997">
            <v>72444095.162262917</v>
          </cell>
          <cell r="U997">
            <v>65662761.564302355</v>
          </cell>
          <cell r="V997">
            <v>3247361.3427358246</v>
          </cell>
          <cell r="W997">
            <v>3533972.2552247313</v>
          </cell>
          <cell r="X997">
            <v>72444095.162262917</v>
          </cell>
          <cell r="Y997">
            <v>65662761.564302355</v>
          </cell>
          <cell r="Z997">
            <v>3247361.3427358246</v>
          </cell>
          <cell r="AA997">
            <v>3533972.2552247313</v>
          </cell>
          <cell r="AB997">
            <v>72444095.162262917</v>
          </cell>
          <cell r="AC997">
            <v>65662761.564302355</v>
          </cell>
          <cell r="AD997">
            <v>3247361.3427358246</v>
          </cell>
          <cell r="AE997">
            <v>3533972.2552247313</v>
          </cell>
          <cell r="AF997">
            <v>72444095.162262917</v>
          </cell>
          <cell r="AG997">
            <v>65662761.564302355</v>
          </cell>
          <cell r="AH997">
            <v>3247361.3427358246</v>
          </cell>
          <cell r="AI997">
            <v>3533972.2552247313</v>
          </cell>
          <cell r="AJ997">
            <v>72444095.162262917</v>
          </cell>
          <cell r="AK997">
            <v>65662761.564302355</v>
          </cell>
          <cell r="AL997">
            <v>3247361.3427358246</v>
          </cell>
          <cell r="AM997">
            <v>3533972.2552247313</v>
          </cell>
          <cell r="AN997">
            <v>72444095.162262917</v>
          </cell>
          <cell r="AO997">
            <v>65662761.564302355</v>
          </cell>
          <cell r="AP997">
            <v>3247361.3427358246</v>
          </cell>
          <cell r="AQ997">
            <v>3533972.2552247313</v>
          </cell>
          <cell r="AR997">
            <v>72444095.162262917</v>
          </cell>
          <cell r="AS997">
            <v>65662761.564302355</v>
          </cell>
          <cell r="AT997">
            <v>3247361.3427358246</v>
          </cell>
          <cell r="AU997">
            <v>3533972.2552247313</v>
          </cell>
          <cell r="AV997">
            <v>72444095.162262917</v>
          </cell>
          <cell r="AW997">
            <v>65662761.564302355</v>
          </cell>
          <cell r="AX997">
            <v>3247361.3427358246</v>
          </cell>
          <cell r="AY997">
            <v>3533972.2552247313</v>
          </cell>
          <cell r="AZ997">
            <v>72444095.162262917</v>
          </cell>
          <cell r="BA997">
            <v>65662761.564302355</v>
          </cell>
          <cell r="BB997">
            <v>3247361.3427358246</v>
          </cell>
          <cell r="BC997">
            <v>3533972.2552247313</v>
          </cell>
          <cell r="BD997">
            <v>72444095.162262917</v>
          </cell>
          <cell r="BE997">
            <v>65662761.564302355</v>
          </cell>
          <cell r="BF997">
            <v>3247361.3427358246</v>
          </cell>
          <cell r="BG997">
            <v>3533972.2552247313</v>
          </cell>
          <cell r="BH997">
            <v>72444095.162262917</v>
          </cell>
        </row>
        <row r="999">
          <cell r="H999" t="str">
            <v>Pequeños</v>
          </cell>
        </row>
        <row r="1000">
          <cell r="H1000" t="str">
            <v>Productores</v>
          </cell>
        </row>
        <row r="1001">
          <cell r="H1001">
            <v>1</v>
          </cell>
          <cell r="I1001">
            <v>3095827.501515904</v>
          </cell>
          <cell r="J1001">
            <v>7241.3138921380169</v>
          </cell>
          <cell r="K1001">
            <v>154791.37507579519</v>
          </cell>
          <cell r="L1001">
            <v>3257860.1904838374</v>
          </cell>
          <cell r="M1001">
            <v>3095827.501515904</v>
          </cell>
          <cell r="N1001">
            <v>7241.3138921380169</v>
          </cell>
          <cell r="O1001">
            <v>154791.37507579519</v>
          </cell>
          <cell r="P1001">
            <v>3257860.1904838374</v>
          </cell>
          <cell r="Q1001">
            <v>3095827.501515904</v>
          </cell>
          <cell r="R1001">
            <v>7241.3138921380169</v>
          </cell>
          <cell r="S1001">
            <v>154791.37507579519</v>
          </cell>
          <cell r="T1001">
            <v>3257860.1904838374</v>
          </cell>
          <cell r="U1001">
            <v>3095827.501515904</v>
          </cell>
          <cell r="V1001">
            <v>7241.3138921380169</v>
          </cell>
          <cell r="W1001">
            <v>154791.37507579519</v>
          </cell>
          <cell r="X1001">
            <v>3257860.1904838374</v>
          </cell>
          <cell r="Y1001">
            <v>3095827.501515904</v>
          </cell>
          <cell r="Z1001">
            <v>7241.3138921380169</v>
          </cell>
          <cell r="AA1001">
            <v>154791.37507579519</v>
          </cell>
          <cell r="AB1001">
            <v>3257860.1904838374</v>
          </cell>
          <cell r="AC1001">
            <v>3095827.501515904</v>
          </cell>
          <cell r="AD1001">
            <v>7241.3138921380169</v>
          </cell>
          <cell r="AE1001">
            <v>154791.37507579519</v>
          </cell>
          <cell r="AF1001">
            <v>3257860.1904838374</v>
          </cell>
          <cell r="AG1001">
            <v>3095827.501515904</v>
          </cell>
          <cell r="AH1001">
            <v>7241.3138921380169</v>
          </cell>
          <cell r="AI1001">
            <v>154791.37507579519</v>
          </cell>
          <cell r="AJ1001">
            <v>3257860.1904838374</v>
          </cell>
          <cell r="AK1001">
            <v>3095827.501515904</v>
          </cell>
          <cell r="AL1001">
            <v>7241.3138921380169</v>
          </cell>
          <cell r="AM1001">
            <v>154791.37507579519</v>
          </cell>
          <cell r="AN1001">
            <v>3257860.1904838374</v>
          </cell>
          <cell r="AO1001">
            <v>3095827.501515904</v>
          </cell>
          <cell r="AP1001">
            <v>7241.3138921380169</v>
          </cell>
          <cell r="AQ1001">
            <v>154791.37507579519</v>
          </cell>
          <cell r="AR1001">
            <v>3257860.1904838374</v>
          </cell>
          <cell r="AS1001">
            <v>3095827.501515904</v>
          </cell>
          <cell r="AT1001">
            <v>7241.3138921380169</v>
          </cell>
          <cell r="AU1001">
            <v>154791.37507579519</v>
          </cell>
          <cell r="AV1001">
            <v>3257860.1904838374</v>
          </cell>
          <cell r="AW1001">
            <v>3095827.501515904</v>
          </cell>
          <cell r="AX1001">
            <v>7241.3138921380169</v>
          </cell>
          <cell r="AY1001">
            <v>154791.37507579519</v>
          </cell>
          <cell r="AZ1001">
            <v>3257860.1904838374</v>
          </cell>
          <cell r="BA1001">
            <v>3095827.501515904</v>
          </cell>
          <cell r="BB1001">
            <v>7241.3138921380169</v>
          </cell>
          <cell r="BC1001">
            <v>154791.37507579519</v>
          </cell>
          <cell r="BD1001">
            <v>3257860.1904838374</v>
          </cell>
          <cell r="BE1001">
            <v>3095827.501515904</v>
          </cell>
          <cell r="BF1001">
            <v>7241.3138921380169</v>
          </cell>
          <cell r="BG1001">
            <v>154791.37507579519</v>
          </cell>
          <cell r="BH1001">
            <v>3257860.1904838374</v>
          </cell>
        </row>
        <row r="1002">
          <cell r="H1002">
            <v>2</v>
          </cell>
          <cell r="I1002">
            <v>3635388.2936243527</v>
          </cell>
          <cell r="J1002">
            <v>12086.931556883643</v>
          </cell>
          <cell r="K1002">
            <v>181769.41468121763</v>
          </cell>
          <cell r="L1002">
            <v>3829244.639862454</v>
          </cell>
          <cell r="M1002">
            <v>3635388.2936243527</v>
          </cell>
          <cell r="N1002">
            <v>12086.931556883643</v>
          </cell>
          <cell r="O1002">
            <v>181769.41468121763</v>
          </cell>
          <cell r="P1002">
            <v>3829244.639862454</v>
          </cell>
          <cell r="Q1002">
            <v>3635388.2936243527</v>
          </cell>
          <cell r="R1002">
            <v>12086.931556883643</v>
          </cell>
          <cell r="S1002">
            <v>181769.41468121763</v>
          </cell>
          <cell r="T1002">
            <v>3829244.639862454</v>
          </cell>
          <cell r="U1002">
            <v>3635388.2936243527</v>
          </cell>
          <cell r="V1002">
            <v>12086.931556883643</v>
          </cell>
          <cell r="W1002">
            <v>181769.41468121763</v>
          </cell>
          <cell r="X1002">
            <v>3829244.639862454</v>
          </cell>
          <cell r="Y1002">
            <v>3635388.2936243527</v>
          </cell>
          <cell r="Z1002">
            <v>12086.931556883643</v>
          </cell>
          <cell r="AA1002">
            <v>181769.41468121763</v>
          </cell>
          <cell r="AB1002">
            <v>3829244.639862454</v>
          </cell>
          <cell r="AC1002">
            <v>3635388.2936243527</v>
          </cell>
          <cell r="AD1002">
            <v>12086.931556883643</v>
          </cell>
          <cell r="AE1002">
            <v>181769.41468121763</v>
          </cell>
          <cell r="AF1002">
            <v>3829244.639862454</v>
          </cell>
          <cell r="AG1002">
            <v>3635388.2936243527</v>
          </cell>
          <cell r="AH1002">
            <v>12086.931556883643</v>
          </cell>
          <cell r="AI1002">
            <v>181769.41468121763</v>
          </cell>
          <cell r="AJ1002">
            <v>3829244.639862454</v>
          </cell>
          <cell r="AK1002">
            <v>3635388.2936243527</v>
          </cell>
          <cell r="AL1002">
            <v>12086.931556883643</v>
          </cell>
          <cell r="AM1002">
            <v>181769.41468121763</v>
          </cell>
          <cell r="AN1002">
            <v>3829244.639862454</v>
          </cell>
          <cell r="AO1002">
            <v>3635388.2936243527</v>
          </cell>
          <cell r="AP1002">
            <v>12086.931556883643</v>
          </cell>
          <cell r="AQ1002">
            <v>181769.41468121763</v>
          </cell>
          <cell r="AR1002">
            <v>3829244.639862454</v>
          </cell>
          <cell r="AS1002">
            <v>3635388.2936243527</v>
          </cell>
          <cell r="AT1002">
            <v>12086.931556883643</v>
          </cell>
          <cell r="AU1002">
            <v>181769.41468121763</v>
          </cell>
          <cell r="AV1002">
            <v>3829244.639862454</v>
          </cell>
          <cell r="AW1002">
            <v>3635388.2936243527</v>
          </cell>
          <cell r="AX1002">
            <v>12086.931556883643</v>
          </cell>
          <cell r="AY1002">
            <v>181769.41468121763</v>
          </cell>
          <cell r="AZ1002">
            <v>3829244.639862454</v>
          </cell>
          <cell r="BA1002">
            <v>3635388.2936243527</v>
          </cell>
          <cell r="BB1002">
            <v>12086.931556883643</v>
          </cell>
          <cell r="BC1002">
            <v>181769.41468121763</v>
          </cell>
          <cell r="BD1002">
            <v>3829244.639862454</v>
          </cell>
          <cell r="BE1002">
            <v>3635388.2936243527</v>
          </cell>
          <cell r="BF1002">
            <v>12086.931556883643</v>
          </cell>
          <cell r="BG1002">
            <v>181769.41468121763</v>
          </cell>
          <cell r="BH1002">
            <v>3829244.639862454</v>
          </cell>
        </row>
        <row r="1003">
          <cell r="H1003">
            <v>3</v>
          </cell>
          <cell r="I1003">
            <v>4808201.6740255719</v>
          </cell>
          <cell r="J1003">
            <v>24161.298735849537</v>
          </cell>
          <cell r="K1003">
            <v>240410.08370127861</v>
          </cell>
          <cell r="L1003">
            <v>5072773.0564627005</v>
          </cell>
          <cell r="M1003">
            <v>4808201.6740255719</v>
          </cell>
          <cell r="N1003">
            <v>24161.298735849537</v>
          </cell>
          <cell r="O1003">
            <v>240410.08370127861</v>
          </cell>
          <cell r="P1003">
            <v>5072773.0564627005</v>
          </cell>
          <cell r="Q1003">
            <v>4808201.6740255719</v>
          </cell>
          <cell r="R1003">
            <v>24161.298735849537</v>
          </cell>
          <cell r="S1003">
            <v>240410.08370127861</v>
          </cell>
          <cell r="T1003">
            <v>5072773.0564627005</v>
          </cell>
          <cell r="U1003">
            <v>4808201.6740255719</v>
          </cell>
          <cell r="V1003">
            <v>24161.298735849537</v>
          </cell>
          <cell r="W1003">
            <v>240410.08370127861</v>
          </cell>
          <cell r="X1003">
            <v>5072773.0564627005</v>
          </cell>
          <cell r="Y1003">
            <v>4808201.6740255719</v>
          </cell>
          <cell r="Z1003">
            <v>24161.298735849537</v>
          </cell>
          <cell r="AA1003">
            <v>240410.08370127861</v>
          </cell>
          <cell r="AB1003">
            <v>5072773.0564627005</v>
          </cell>
          <cell r="AC1003">
            <v>4808201.6740255719</v>
          </cell>
          <cell r="AD1003">
            <v>24161.298735849537</v>
          </cell>
          <cell r="AE1003">
            <v>240410.08370127861</v>
          </cell>
          <cell r="AF1003">
            <v>5072773.0564627005</v>
          </cell>
          <cell r="AG1003">
            <v>4808201.6740255719</v>
          </cell>
          <cell r="AH1003">
            <v>24161.298735849537</v>
          </cell>
          <cell r="AI1003">
            <v>240410.08370127861</v>
          </cell>
          <cell r="AJ1003">
            <v>5072773.0564627005</v>
          </cell>
          <cell r="AK1003">
            <v>4808201.6740255719</v>
          </cell>
          <cell r="AL1003">
            <v>24161.298735849537</v>
          </cell>
          <cell r="AM1003">
            <v>240410.08370127861</v>
          </cell>
          <cell r="AN1003">
            <v>5072773.0564627005</v>
          </cell>
          <cell r="AO1003">
            <v>4808201.6740255719</v>
          </cell>
          <cell r="AP1003">
            <v>24161.298735849537</v>
          </cell>
          <cell r="AQ1003">
            <v>240410.08370127861</v>
          </cell>
          <cell r="AR1003">
            <v>5072773.0564627005</v>
          </cell>
          <cell r="AS1003">
            <v>4808201.6740255719</v>
          </cell>
          <cell r="AT1003">
            <v>24161.298735849537</v>
          </cell>
          <cell r="AU1003">
            <v>240410.08370127861</v>
          </cell>
          <cell r="AV1003">
            <v>5072773.0564627005</v>
          </cell>
          <cell r="AW1003">
            <v>4808201.6740255719</v>
          </cell>
          <cell r="AX1003">
            <v>24161.298735849537</v>
          </cell>
          <cell r="AY1003">
            <v>240410.08370127861</v>
          </cell>
          <cell r="AZ1003">
            <v>5072773.0564627005</v>
          </cell>
          <cell r="BA1003">
            <v>4808201.6740255719</v>
          </cell>
          <cell r="BB1003">
            <v>24161.298735849537</v>
          </cell>
          <cell r="BC1003">
            <v>240410.08370127861</v>
          </cell>
          <cell r="BD1003">
            <v>5072773.0564627005</v>
          </cell>
          <cell r="BE1003">
            <v>4808201.6740255719</v>
          </cell>
          <cell r="BF1003">
            <v>24161.298735849537</v>
          </cell>
          <cell r="BG1003">
            <v>240410.08370127861</v>
          </cell>
          <cell r="BH1003">
            <v>5072773.0564627005</v>
          </cell>
        </row>
        <row r="1004">
          <cell r="H1004">
            <v>4</v>
          </cell>
          <cell r="I1004">
            <v>6449807.2209678506</v>
          </cell>
          <cell r="J1004">
            <v>48328.879660657949</v>
          </cell>
          <cell r="K1004">
            <v>322490.36104839249</v>
          </cell>
          <cell r="L1004">
            <v>6820626.4616769012</v>
          </cell>
          <cell r="M1004">
            <v>6449807.2209678506</v>
          </cell>
          <cell r="N1004">
            <v>48328.879660657949</v>
          </cell>
          <cell r="O1004">
            <v>322490.36104839249</v>
          </cell>
          <cell r="P1004">
            <v>6820626.4616769012</v>
          </cell>
          <cell r="Q1004">
            <v>6449807.2209678506</v>
          </cell>
          <cell r="R1004">
            <v>48328.879660657949</v>
          </cell>
          <cell r="S1004">
            <v>322490.36104839249</v>
          </cell>
          <cell r="T1004">
            <v>6820626.4616769012</v>
          </cell>
          <cell r="U1004">
            <v>6449807.2209678506</v>
          </cell>
          <cell r="V1004">
            <v>48328.879660657949</v>
          </cell>
          <cell r="W1004">
            <v>322490.36104839249</v>
          </cell>
          <cell r="X1004">
            <v>6820626.4616769012</v>
          </cell>
          <cell r="Y1004">
            <v>6449807.2209678506</v>
          </cell>
          <cell r="Z1004">
            <v>48328.879660657949</v>
          </cell>
          <cell r="AA1004">
            <v>322490.36104839249</v>
          </cell>
          <cell r="AB1004">
            <v>6820626.4616769012</v>
          </cell>
          <cell r="AC1004">
            <v>6449807.2209678506</v>
          </cell>
          <cell r="AD1004">
            <v>48328.879660657949</v>
          </cell>
          <cell r="AE1004">
            <v>322490.36104839249</v>
          </cell>
          <cell r="AF1004">
            <v>6820626.4616769012</v>
          </cell>
          <cell r="AG1004">
            <v>6449807.2209678506</v>
          </cell>
          <cell r="AH1004">
            <v>48328.879660657949</v>
          </cell>
          <cell r="AI1004">
            <v>322490.36104839249</v>
          </cell>
          <cell r="AJ1004">
            <v>6820626.4616769012</v>
          </cell>
          <cell r="AK1004">
            <v>6449807.2209678506</v>
          </cell>
          <cell r="AL1004">
            <v>48328.879660657949</v>
          </cell>
          <cell r="AM1004">
            <v>322490.36104839249</v>
          </cell>
          <cell r="AN1004">
            <v>6820626.4616769012</v>
          </cell>
          <cell r="AO1004">
            <v>6449807.2209678506</v>
          </cell>
          <cell r="AP1004">
            <v>48328.879660657949</v>
          </cell>
          <cell r="AQ1004">
            <v>322490.36104839249</v>
          </cell>
          <cell r="AR1004">
            <v>6820626.4616769012</v>
          </cell>
          <cell r="AS1004">
            <v>6449807.2209678506</v>
          </cell>
          <cell r="AT1004">
            <v>48328.879660657949</v>
          </cell>
          <cell r="AU1004">
            <v>322490.36104839249</v>
          </cell>
          <cell r="AV1004">
            <v>6820626.4616769012</v>
          </cell>
          <cell r="AW1004">
            <v>6449807.2209678506</v>
          </cell>
          <cell r="AX1004">
            <v>48328.879660657949</v>
          </cell>
          <cell r="AY1004">
            <v>322490.36104839249</v>
          </cell>
          <cell r="AZ1004">
            <v>6820626.4616769012</v>
          </cell>
          <cell r="BA1004">
            <v>6449807.2209678506</v>
          </cell>
          <cell r="BB1004">
            <v>48328.879660657949</v>
          </cell>
          <cell r="BC1004">
            <v>322490.36104839249</v>
          </cell>
          <cell r="BD1004">
            <v>6820626.4616769012</v>
          </cell>
          <cell r="BE1004">
            <v>6449807.2209678506</v>
          </cell>
          <cell r="BF1004">
            <v>48328.879660657949</v>
          </cell>
          <cell r="BG1004">
            <v>322490.36104839249</v>
          </cell>
          <cell r="BH1004">
            <v>6820626.4616769012</v>
          </cell>
        </row>
        <row r="1005">
          <cell r="H1005">
            <v>5</v>
          </cell>
          <cell r="I1005">
            <v>3752736.268788361</v>
          </cell>
          <cell r="J1005">
            <v>28495.480091037567</v>
          </cell>
          <cell r="K1005">
            <v>187636.81343941804</v>
          </cell>
          <cell r="L1005">
            <v>3968868.5623188168</v>
          </cell>
          <cell r="M1005">
            <v>3752736.268788361</v>
          </cell>
          <cell r="N1005">
            <v>28495.480091037567</v>
          </cell>
          <cell r="O1005">
            <v>187636.81343941804</v>
          </cell>
          <cell r="P1005">
            <v>3968868.5623188168</v>
          </cell>
          <cell r="Q1005">
            <v>3752736.268788361</v>
          </cell>
          <cell r="R1005">
            <v>28495.480091037567</v>
          </cell>
          <cell r="S1005">
            <v>187636.81343941804</v>
          </cell>
          <cell r="T1005">
            <v>3968868.5623188168</v>
          </cell>
          <cell r="U1005">
            <v>3752736.268788361</v>
          </cell>
          <cell r="V1005">
            <v>28495.480091037567</v>
          </cell>
          <cell r="W1005">
            <v>187636.81343941804</v>
          </cell>
          <cell r="X1005">
            <v>3968868.5623188168</v>
          </cell>
          <cell r="Y1005">
            <v>3752736.268788361</v>
          </cell>
          <cell r="Z1005">
            <v>28495.480091037567</v>
          </cell>
          <cell r="AA1005">
            <v>187636.81343941804</v>
          </cell>
          <cell r="AB1005">
            <v>3968868.5623188168</v>
          </cell>
          <cell r="AC1005">
            <v>3752736.268788361</v>
          </cell>
          <cell r="AD1005">
            <v>28495.480091037567</v>
          </cell>
          <cell r="AE1005">
            <v>187636.81343941804</v>
          </cell>
          <cell r="AF1005">
            <v>3968868.5623188168</v>
          </cell>
          <cell r="AG1005">
            <v>3752736.268788361</v>
          </cell>
          <cell r="AH1005">
            <v>28495.480091037567</v>
          </cell>
          <cell r="AI1005">
            <v>187636.81343941804</v>
          </cell>
          <cell r="AJ1005">
            <v>3968868.5623188168</v>
          </cell>
          <cell r="AK1005">
            <v>3752736.268788361</v>
          </cell>
          <cell r="AL1005">
            <v>28495.480091037567</v>
          </cell>
          <cell r="AM1005">
            <v>187636.81343941804</v>
          </cell>
          <cell r="AN1005">
            <v>3968868.5623188168</v>
          </cell>
          <cell r="AO1005">
            <v>3752736.268788361</v>
          </cell>
          <cell r="AP1005">
            <v>28495.480091037567</v>
          </cell>
          <cell r="AQ1005">
            <v>187636.81343941804</v>
          </cell>
          <cell r="AR1005">
            <v>3968868.5623188168</v>
          </cell>
          <cell r="AS1005">
            <v>3752736.268788361</v>
          </cell>
          <cell r="AT1005">
            <v>28495.480091037567</v>
          </cell>
          <cell r="AU1005">
            <v>187636.81343941804</v>
          </cell>
          <cell r="AV1005">
            <v>3968868.5623188168</v>
          </cell>
          <cell r="AW1005">
            <v>3752736.268788361</v>
          </cell>
          <cell r="AX1005">
            <v>28495.480091037567</v>
          </cell>
          <cell r="AY1005">
            <v>187636.81343941804</v>
          </cell>
          <cell r="AZ1005">
            <v>3968868.5623188168</v>
          </cell>
          <cell r="BA1005">
            <v>3752736.268788361</v>
          </cell>
          <cell r="BB1005">
            <v>28495.480091037567</v>
          </cell>
          <cell r="BC1005">
            <v>187636.81343941804</v>
          </cell>
          <cell r="BD1005">
            <v>3968868.5623188168</v>
          </cell>
          <cell r="BE1005">
            <v>3752736.268788361</v>
          </cell>
          <cell r="BF1005">
            <v>28495.480091037567</v>
          </cell>
          <cell r="BG1005">
            <v>187636.81343941804</v>
          </cell>
          <cell r="BH1005">
            <v>3968868.5623188168</v>
          </cell>
        </row>
        <row r="1006">
          <cell r="H1006">
            <v>6</v>
          </cell>
          <cell r="I1006">
            <v>5629104.4031825401</v>
          </cell>
          <cell r="J1006">
            <v>55503.337836612533</v>
          </cell>
          <cell r="K1006">
            <v>281455.22015912697</v>
          </cell>
          <cell r="L1006">
            <v>5966062.9611782804</v>
          </cell>
          <cell r="M1006">
            <v>5629104.4031825401</v>
          </cell>
          <cell r="N1006">
            <v>55503.337836612533</v>
          </cell>
          <cell r="O1006">
            <v>281455.22015912697</v>
          </cell>
          <cell r="P1006">
            <v>5966062.9611782804</v>
          </cell>
          <cell r="Q1006">
            <v>5629104.4031825401</v>
          </cell>
          <cell r="R1006">
            <v>55503.337836612533</v>
          </cell>
          <cell r="S1006">
            <v>281455.22015912697</v>
          </cell>
          <cell r="T1006">
            <v>5966062.9611782804</v>
          </cell>
          <cell r="U1006">
            <v>5629104.4031825401</v>
          </cell>
          <cell r="V1006">
            <v>55503.337836612533</v>
          </cell>
          <cell r="W1006">
            <v>281455.22015912697</v>
          </cell>
          <cell r="X1006">
            <v>5966062.9611782804</v>
          </cell>
          <cell r="Y1006">
            <v>5629104.4031825401</v>
          </cell>
          <cell r="Z1006">
            <v>55503.337836612533</v>
          </cell>
          <cell r="AA1006">
            <v>281455.22015912697</v>
          </cell>
          <cell r="AB1006">
            <v>5966062.9611782804</v>
          </cell>
          <cell r="AC1006">
            <v>5629104.4031825401</v>
          </cell>
          <cell r="AD1006">
            <v>55503.337836612533</v>
          </cell>
          <cell r="AE1006">
            <v>281455.22015912697</v>
          </cell>
          <cell r="AF1006">
            <v>5966062.9611782804</v>
          </cell>
          <cell r="AG1006">
            <v>5629104.4031825401</v>
          </cell>
          <cell r="AH1006">
            <v>55503.337836612533</v>
          </cell>
          <cell r="AI1006">
            <v>281455.22015912697</v>
          </cell>
          <cell r="AJ1006">
            <v>5966062.9611782804</v>
          </cell>
          <cell r="AK1006">
            <v>5629104.4031825401</v>
          </cell>
          <cell r="AL1006">
            <v>55503.337836612533</v>
          </cell>
          <cell r="AM1006">
            <v>281455.22015912697</v>
          </cell>
          <cell r="AN1006">
            <v>5966062.9611782804</v>
          </cell>
          <cell r="AO1006">
            <v>5629104.4031825401</v>
          </cell>
          <cell r="AP1006">
            <v>55503.337836612533</v>
          </cell>
          <cell r="AQ1006">
            <v>281455.22015912697</v>
          </cell>
          <cell r="AR1006">
            <v>5966062.9611782804</v>
          </cell>
          <cell r="AS1006">
            <v>5629104.4031825401</v>
          </cell>
          <cell r="AT1006">
            <v>55503.337836612533</v>
          </cell>
          <cell r="AU1006">
            <v>281455.22015912697</v>
          </cell>
          <cell r="AV1006">
            <v>5966062.9611782804</v>
          </cell>
          <cell r="AW1006">
            <v>5629104.4031825401</v>
          </cell>
          <cell r="AX1006">
            <v>55503.337836612533</v>
          </cell>
          <cell r="AY1006">
            <v>281455.22015912697</v>
          </cell>
          <cell r="AZ1006">
            <v>5966062.9611782804</v>
          </cell>
          <cell r="BA1006">
            <v>5629104.4031825401</v>
          </cell>
          <cell r="BB1006">
            <v>55503.337836612533</v>
          </cell>
          <cell r="BC1006">
            <v>281455.22015912697</v>
          </cell>
          <cell r="BD1006">
            <v>5966062.9611782804</v>
          </cell>
          <cell r="BE1006">
            <v>5629104.4031825401</v>
          </cell>
          <cell r="BF1006">
            <v>55503.337836612533</v>
          </cell>
          <cell r="BG1006">
            <v>281455.22015912697</v>
          </cell>
          <cell r="BH1006">
            <v>5966062.9611782804</v>
          </cell>
        </row>
        <row r="1007">
          <cell r="H1007" t="str">
            <v>Otros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  <cell r="AO1007">
            <v>0</v>
          </cell>
          <cell r="AP1007">
            <v>0</v>
          </cell>
          <cell r="AQ1007">
            <v>0</v>
          </cell>
          <cell r="AR1007">
            <v>0</v>
          </cell>
          <cell r="AS1007">
            <v>0</v>
          </cell>
          <cell r="AT1007">
            <v>0</v>
          </cell>
          <cell r="AU1007">
            <v>0</v>
          </cell>
          <cell r="AV1007">
            <v>0</v>
          </cell>
          <cell r="AW1007">
            <v>0</v>
          </cell>
          <cell r="AX1007">
            <v>0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0</v>
          </cell>
          <cell r="BD1007">
            <v>0</v>
          </cell>
          <cell r="BE1007">
            <v>0</v>
          </cell>
          <cell r="BF1007">
            <v>0</v>
          </cell>
          <cell r="BG1007">
            <v>0</v>
          </cell>
          <cell r="BH1007">
            <v>0</v>
          </cell>
        </row>
        <row r="1008">
          <cell r="H1008" t="str">
            <v>Subtotal</v>
          </cell>
          <cell r="I1008">
            <v>27371065.36210458</v>
          </cell>
          <cell r="J1008">
            <v>175817.24177317924</v>
          </cell>
          <cell r="K1008">
            <v>1368553.2681052289</v>
          </cell>
          <cell r="L1008">
            <v>28915435.871982988</v>
          </cell>
          <cell r="M1008">
            <v>27371065.36210458</v>
          </cell>
          <cell r="N1008">
            <v>175817.24177317924</v>
          </cell>
          <cell r="O1008">
            <v>1368553.2681052289</v>
          </cell>
          <cell r="P1008">
            <v>28915435.871982988</v>
          </cell>
          <cell r="Q1008">
            <v>27371065.36210458</v>
          </cell>
          <cell r="R1008">
            <v>175817.24177317924</v>
          </cell>
          <cell r="S1008">
            <v>1368553.2681052289</v>
          </cell>
          <cell r="T1008">
            <v>28915435.871982988</v>
          </cell>
          <cell r="U1008">
            <v>27371065.36210458</v>
          </cell>
          <cell r="V1008">
            <v>175817.24177317924</v>
          </cell>
          <cell r="W1008">
            <v>1368553.2681052289</v>
          </cell>
          <cell r="X1008">
            <v>28915435.871982988</v>
          </cell>
          <cell r="Y1008">
            <v>27371065.36210458</v>
          </cell>
          <cell r="Z1008">
            <v>175817.24177317924</v>
          </cell>
          <cell r="AA1008">
            <v>1368553.2681052289</v>
          </cell>
          <cell r="AB1008">
            <v>28915435.871982988</v>
          </cell>
          <cell r="AC1008">
            <v>27371065.36210458</v>
          </cell>
          <cell r="AD1008">
            <v>175817.24177317924</v>
          </cell>
          <cell r="AE1008">
            <v>1368553.2681052289</v>
          </cell>
          <cell r="AF1008">
            <v>28915435.871982988</v>
          </cell>
          <cell r="AG1008">
            <v>27371065.36210458</v>
          </cell>
          <cell r="AH1008">
            <v>175817.24177317924</v>
          </cell>
          <cell r="AI1008">
            <v>1368553.2681052289</v>
          </cell>
          <cell r="AJ1008">
            <v>28915435.871982988</v>
          </cell>
          <cell r="AK1008">
            <v>27371065.36210458</v>
          </cell>
          <cell r="AL1008">
            <v>175817.24177317924</v>
          </cell>
          <cell r="AM1008">
            <v>1368553.2681052289</v>
          </cell>
          <cell r="AN1008">
            <v>28915435.871982988</v>
          </cell>
          <cell r="AO1008">
            <v>27371065.36210458</v>
          </cell>
          <cell r="AP1008">
            <v>175817.24177317924</v>
          </cell>
          <cell r="AQ1008">
            <v>1368553.2681052289</v>
          </cell>
          <cell r="AR1008">
            <v>28915435.871982988</v>
          </cell>
          <cell r="AS1008">
            <v>27371065.36210458</v>
          </cell>
          <cell r="AT1008">
            <v>175817.24177317924</v>
          </cell>
          <cell r="AU1008">
            <v>1368553.2681052289</v>
          </cell>
          <cell r="AV1008">
            <v>28915435.871982988</v>
          </cell>
          <cell r="AW1008">
            <v>27371065.36210458</v>
          </cell>
          <cell r="AX1008">
            <v>175817.24177317924</v>
          </cell>
          <cell r="AY1008">
            <v>1368553.2681052289</v>
          </cell>
          <cell r="AZ1008">
            <v>28915435.871982988</v>
          </cell>
          <cell r="BA1008">
            <v>27371065.36210458</v>
          </cell>
          <cell r="BB1008">
            <v>175817.24177317924</v>
          </cell>
          <cell r="BC1008">
            <v>1368553.2681052289</v>
          </cell>
          <cell r="BD1008">
            <v>28915435.871982988</v>
          </cell>
          <cell r="BE1008">
            <v>27371065.36210458</v>
          </cell>
          <cell r="BF1008">
            <v>175817.24177317924</v>
          </cell>
          <cell r="BG1008">
            <v>1368553.2681052289</v>
          </cell>
          <cell r="BH1008">
            <v>28915435.871982988</v>
          </cell>
        </row>
        <row r="1010">
          <cell r="H1010" t="str">
            <v xml:space="preserve">Grandes </v>
          </cell>
        </row>
        <row r="1011">
          <cell r="H1011" t="str">
            <v>Generadores</v>
          </cell>
        </row>
        <row r="1012">
          <cell r="H1012">
            <v>1</v>
          </cell>
          <cell r="I1012">
            <v>25799228.883871403</v>
          </cell>
          <cell r="J1012">
            <v>0</v>
          </cell>
          <cell r="K1012">
            <v>0</v>
          </cell>
          <cell r="L1012">
            <v>25799228.883871403</v>
          </cell>
          <cell r="M1012">
            <v>25799228.883871403</v>
          </cell>
          <cell r="N1012">
            <v>0</v>
          </cell>
          <cell r="O1012">
            <v>0</v>
          </cell>
          <cell r="P1012">
            <v>25799228.883871403</v>
          </cell>
          <cell r="Q1012">
            <v>25799228.883871403</v>
          </cell>
          <cell r="R1012">
            <v>0</v>
          </cell>
          <cell r="S1012">
            <v>0</v>
          </cell>
          <cell r="T1012">
            <v>25799228.883871403</v>
          </cell>
          <cell r="U1012">
            <v>25799228.883871403</v>
          </cell>
          <cell r="V1012">
            <v>0</v>
          </cell>
          <cell r="W1012">
            <v>0</v>
          </cell>
          <cell r="X1012">
            <v>25799228.883871403</v>
          </cell>
          <cell r="Y1012">
            <v>25799228.883871403</v>
          </cell>
          <cell r="Z1012">
            <v>0</v>
          </cell>
          <cell r="AA1012">
            <v>0</v>
          </cell>
          <cell r="AB1012">
            <v>25799228.883871403</v>
          </cell>
          <cell r="AC1012">
            <v>25799228.883871403</v>
          </cell>
          <cell r="AD1012">
            <v>0</v>
          </cell>
          <cell r="AE1012">
            <v>0</v>
          </cell>
          <cell r="AF1012">
            <v>25799228.883871403</v>
          </cell>
          <cell r="AG1012">
            <v>25799228.883871403</v>
          </cell>
          <cell r="AH1012">
            <v>0</v>
          </cell>
          <cell r="AI1012">
            <v>0</v>
          </cell>
          <cell r="AJ1012">
            <v>25799228.883871403</v>
          </cell>
          <cell r="AK1012">
            <v>25799228.883871403</v>
          </cell>
          <cell r="AL1012">
            <v>0</v>
          </cell>
          <cell r="AM1012">
            <v>0</v>
          </cell>
          <cell r="AN1012">
            <v>25799228.883871403</v>
          </cell>
          <cell r="AO1012">
            <v>25799228.883871403</v>
          </cell>
          <cell r="AP1012">
            <v>0</v>
          </cell>
          <cell r="AQ1012">
            <v>0</v>
          </cell>
          <cell r="AR1012">
            <v>25799228.883871403</v>
          </cell>
          <cell r="AS1012">
            <v>25799228.883871403</v>
          </cell>
          <cell r="AT1012">
            <v>0</v>
          </cell>
          <cell r="AU1012">
            <v>0</v>
          </cell>
          <cell r="AV1012">
            <v>25799228.883871403</v>
          </cell>
          <cell r="AW1012">
            <v>25799228.883871403</v>
          </cell>
          <cell r="AX1012">
            <v>0</v>
          </cell>
          <cell r="AY1012">
            <v>0</v>
          </cell>
          <cell r="AZ1012">
            <v>25799228.883871403</v>
          </cell>
          <cell r="BA1012">
            <v>25799228.883871403</v>
          </cell>
          <cell r="BB1012">
            <v>0</v>
          </cell>
          <cell r="BC1012">
            <v>0</v>
          </cell>
          <cell r="BD1012">
            <v>25799228.883871403</v>
          </cell>
          <cell r="BE1012">
            <v>25799228.883871403</v>
          </cell>
          <cell r="BF1012">
            <v>0</v>
          </cell>
          <cell r="BG1012">
            <v>0</v>
          </cell>
          <cell r="BH1012">
            <v>25799228.883871403</v>
          </cell>
        </row>
        <row r="1013">
          <cell r="H1013">
            <v>2</v>
          </cell>
          <cell r="I1013">
            <v>41041804.601654083</v>
          </cell>
          <cell r="J1013">
            <v>0</v>
          </cell>
          <cell r="K1013">
            <v>0</v>
          </cell>
          <cell r="L1013">
            <v>41041804.601654083</v>
          </cell>
          <cell r="M1013">
            <v>41041804.601654083</v>
          </cell>
          <cell r="N1013">
            <v>0</v>
          </cell>
          <cell r="O1013">
            <v>0</v>
          </cell>
          <cell r="P1013">
            <v>41041804.601654083</v>
          </cell>
          <cell r="Q1013">
            <v>41041804.601654083</v>
          </cell>
          <cell r="R1013">
            <v>0</v>
          </cell>
          <cell r="S1013">
            <v>0</v>
          </cell>
          <cell r="T1013">
            <v>41041804.601654083</v>
          </cell>
          <cell r="U1013">
            <v>41041804.601654083</v>
          </cell>
          <cell r="V1013">
            <v>0</v>
          </cell>
          <cell r="W1013">
            <v>0</v>
          </cell>
          <cell r="X1013">
            <v>41041804.601654083</v>
          </cell>
          <cell r="Y1013">
            <v>41041804.601654083</v>
          </cell>
          <cell r="Z1013">
            <v>0</v>
          </cell>
          <cell r="AA1013">
            <v>0</v>
          </cell>
          <cell r="AB1013">
            <v>41041804.601654083</v>
          </cell>
          <cell r="AC1013">
            <v>41041804.601654083</v>
          </cell>
          <cell r="AD1013">
            <v>0</v>
          </cell>
          <cell r="AE1013">
            <v>0</v>
          </cell>
          <cell r="AF1013">
            <v>41041804.601654083</v>
          </cell>
          <cell r="AG1013">
            <v>41041804.601654083</v>
          </cell>
          <cell r="AH1013">
            <v>0</v>
          </cell>
          <cell r="AI1013">
            <v>0</v>
          </cell>
          <cell r="AJ1013">
            <v>41041804.601654083</v>
          </cell>
          <cell r="AK1013">
            <v>41041804.601654083</v>
          </cell>
          <cell r="AL1013">
            <v>0</v>
          </cell>
          <cell r="AM1013">
            <v>0</v>
          </cell>
          <cell r="AN1013">
            <v>41041804.601654083</v>
          </cell>
          <cell r="AO1013">
            <v>41041804.601654083</v>
          </cell>
          <cell r="AP1013">
            <v>0</v>
          </cell>
          <cell r="AQ1013">
            <v>0</v>
          </cell>
          <cell r="AR1013">
            <v>41041804.601654083</v>
          </cell>
          <cell r="AS1013">
            <v>41041804.601654083</v>
          </cell>
          <cell r="AT1013">
            <v>0</v>
          </cell>
          <cell r="AU1013">
            <v>0</v>
          </cell>
          <cell r="AV1013">
            <v>41041804.601654083</v>
          </cell>
          <cell r="AW1013">
            <v>41041804.601654083</v>
          </cell>
          <cell r="AX1013">
            <v>0</v>
          </cell>
          <cell r="AY1013">
            <v>0</v>
          </cell>
          <cell r="AZ1013">
            <v>41041804.601654083</v>
          </cell>
          <cell r="BA1013">
            <v>41041804.601654083</v>
          </cell>
          <cell r="BB1013">
            <v>0</v>
          </cell>
          <cell r="BC1013">
            <v>0</v>
          </cell>
          <cell r="BD1013">
            <v>41041804.601654083</v>
          </cell>
          <cell r="BE1013">
            <v>41041804.601654083</v>
          </cell>
          <cell r="BF1013">
            <v>0</v>
          </cell>
          <cell r="BG1013">
            <v>0</v>
          </cell>
          <cell r="BH1013">
            <v>41041804.601654083</v>
          </cell>
        </row>
        <row r="1014">
          <cell r="H1014">
            <v>3</v>
          </cell>
          <cell r="I1014">
            <v>112582088.06365082</v>
          </cell>
          <cell r="J1014">
            <v>0</v>
          </cell>
          <cell r="K1014">
            <v>0</v>
          </cell>
          <cell r="L1014">
            <v>112582088.06365082</v>
          </cell>
          <cell r="M1014">
            <v>112582088.06365082</v>
          </cell>
          <cell r="N1014">
            <v>0</v>
          </cell>
          <cell r="O1014">
            <v>0</v>
          </cell>
          <cell r="P1014">
            <v>112582088.06365082</v>
          </cell>
          <cell r="Q1014">
            <v>112582088.06365082</v>
          </cell>
          <cell r="R1014">
            <v>0</v>
          </cell>
          <cell r="S1014">
            <v>0</v>
          </cell>
          <cell r="T1014">
            <v>112582088.06365082</v>
          </cell>
          <cell r="U1014">
            <v>112582088.06365082</v>
          </cell>
          <cell r="V1014">
            <v>0</v>
          </cell>
          <cell r="W1014">
            <v>0</v>
          </cell>
          <cell r="X1014">
            <v>112582088.06365082</v>
          </cell>
          <cell r="Y1014">
            <v>112582088.06365082</v>
          </cell>
          <cell r="Z1014">
            <v>0</v>
          </cell>
          <cell r="AA1014">
            <v>0</v>
          </cell>
          <cell r="AB1014">
            <v>112582088.06365082</v>
          </cell>
          <cell r="AC1014">
            <v>112582088.06365082</v>
          </cell>
          <cell r="AD1014">
            <v>0</v>
          </cell>
          <cell r="AE1014">
            <v>0</v>
          </cell>
          <cell r="AF1014">
            <v>112582088.06365082</v>
          </cell>
          <cell r="AG1014">
            <v>112582088.06365082</v>
          </cell>
          <cell r="AH1014">
            <v>0</v>
          </cell>
          <cell r="AI1014">
            <v>0</v>
          </cell>
          <cell r="AJ1014">
            <v>112582088.06365082</v>
          </cell>
          <cell r="AK1014">
            <v>112582088.06365082</v>
          </cell>
          <cell r="AL1014">
            <v>0</v>
          </cell>
          <cell r="AM1014">
            <v>0</v>
          </cell>
          <cell r="AN1014">
            <v>112582088.06365082</v>
          </cell>
          <cell r="AO1014">
            <v>112582088.06365082</v>
          </cell>
          <cell r="AP1014">
            <v>0</v>
          </cell>
          <cell r="AQ1014">
            <v>0</v>
          </cell>
          <cell r="AR1014">
            <v>112582088.06365082</v>
          </cell>
          <cell r="AS1014">
            <v>112582088.06365082</v>
          </cell>
          <cell r="AT1014">
            <v>0</v>
          </cell>
          <cell r="AU1014">
            <v>0</v>
          </cell>
          <cell r="AV1014">
            <v>112582088.06365082</v>
          </cell>
          <cell r="AW1014">
            <v>112582088.06365082</v>
          </cell>
          <cell r="AX1014">
            <v>0</v>
          </cell>
          <cell r="AY1014">
            <v>0</v>
          </cell>
          <cell r="AZ1014">
            <v>112582088.06365082</v>
          </cell>
          <cell r="BA1014">
            <v>112582088.06365082</v>
          </cell>
          <cell r="BB1014">
            <v>0</v>
          </cell>
          <cell r="BC1014">
            <v>0</v>
          </cell>
          <cell r="BD1014">
            <v>112582088.06365082</v>
          </cell>
          <cell r="BE1014">
            <v>112582088.06365082</v>
          </cell>
          <cell r="BF1014">
            <v>0</v>
          </cell>
          <cell r="BG1014">
            <v>0</v>
          </cell>
          <cell r="BH1014">
            <v>112582088.06365082</v>
          </cell>
        </row>
        <row r="1015">
          <cell r="H1015" t="str">
            <v>Otros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O1015">
            <v>0</v>
          </cell>
          <cell r="AP1015">
            <v>0</v>
          </cell>
          <cell r="AQ1015">
            <v>0</v>
          </cell>
          <cell r="AR1015">
            <v>0</v>
          </cell>
          <cell r="AS1015">
            <v>0</v>
          </cell>
          <cell r="AT1015">
            <v>0</v>
          </cell>
          <cell r="AU1015">
            <v>0</v>
          </cell>
          <cell r="AV1015">
            <v>0</v>
          </cell>
          <cell r="AW1015">
            <v>0</v>
          </cell>
          <cell r="AX1015">
            <v>0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0</v>
          </cell>
          <cell r="BD1015">
            <v>0</v>
          </cell>
          <cell r="BE1015">
            <v>0</v>
          </cell>
          <cell r="BF1015">
            <v>0</v>
          </cell>
          <cell r="BG1015">
            <v>0</v>
          </cell>
          <cell r="BH1015">
            <v>0</v>
          </cell>
        </row>
        <row r="1016">
          <cell r="H1016" t="str">
            <v>Subtotal</v>
          </cell>
          <cell r="I1016">
            <v>179423121.54917631</v>
          </cell>
          <cell r="J1016">
            <v>0</v>
          </cell>
          <cell r="K1016">
            <v>0</v>
          </cell>
          <cell r="L1016">
            <v>179423121.54917631</v>
          </cell>
          <cell r="M1016">
            <v>179423121.54917631</v>
          </cell>
          <cell r="N1016">
            <v>0</v>
          </cell>
          <cell r="O1016">
            <v>0</v>
          </cell>
          <cell r="P1016">
            <v>179423121.54917631</v>
          </cell>
          <cell r="Q1016">
            <v>179423121.54917631</v>
          </cell>
          <cell r="R1016">
            <v>0</v>
          </cell>
          <cell r="S1016">
            <v>0</v>
          </cell>
          <cell r="T1016">
            <v>179423121.54917631</v>
          </cell>
          <cell r="U1016">
            <v>179423121.54917631</v>
          </cell>
          <cell r="V1016">
            <v>0</v>
          </cell>
          <cell r="W1016">
            <v>0</v>
          </cell>
          <cell r="X1016">
            <v>179423121.54917631</v>
          </cell>
          <cell r="Y1016">
            <v>179423121.54917631</v>
          </cell>
          <cell r="Z1016">
            <v>0</v>
          </cell>
          <cell r="AA1016">
            <v>0</v>
          </cell>
          <cell r="AB1016">
            <v>179423121.54917631</v>
          </cell>
          <cell r="AC1016">
            <v>179423121.54917631</v>
          </cell>
          <cell r="AD1016">
            <v>0</v>
          </cell>
          <cell r="AE1016">
            <v>0</v>
          </cell>
          <cell r="AF1016">
            <v>179423121.54917631</v>
          </cell>
          <cell r="AG1016">
            <v>179423121.54917631</v>
          </cell>
          <cell r="AH1016">
            <v>0</v>
          </cell>
          <cell r="AI1016">
            <v>0</v>
          </cell>
          <cell r="AJ1016">
            <v>179423121.54917631</v>
          </cell>
          <cell r="AK1016">
            <v>179423121.54917631</v>
          </cell>
          <cell r="AL1016">
            <v>0</v>
          </cell>
          <cell r="AM1016">
            <v>0</v>
          </cell>
          <cell r="AN1016">
            <v>179423121.54917631</v>
          </cell>
          <cell r="AO1016">
            <v>179423121.54917631</v>
          </cell>
          <cell r="AP1016">
            <v>0</v>
          </cell>
          <cell r="AQ1016">
            <v>0</v>
          </cell>
          <cell r="AR1016">
            <v>179423121.54917631</v>
          </cell>
          <cell r="AS1016">
            <v>179423121.54917631</v>
          </cell>
          <cell r="AT1016">
            <v>0</v>
          </cell>
          <cell r="AU1016">
            <v>0</v>
          </cell>
          <cell r="AV1016">
            <v>179423121.54917631</v>
          </cell>
          <cell r="AW1016">
            <v>179423121.54917631</v>
          </cell>
          <cell r="AX1016">
            <v>0</v>
          </cell>
          <cell r="AY1016">
            <v>0</v>
          </cell>
          <cell r="AZ1016">
            <v>179423121.54917631</v>
          </cell>
          <cell r="BA1016">
            <v>179423121.54917631</v>
          </cell>
          <cell r="BB1016">
            <v>0</v>
          </cell>
          <cell r="BC1016">
            <v>0</v>
          </cell>
          <cell r="BD1016">
            <v>179423121.54917631</v>
          </cell>
          <cell r="BE1016">
            <v>179423121.54917631</v>
          </cell>
          <cell r="BF1016">
            <v>0</v>
          </cell>
          <cell r="BG1016">
            <v>0</v>
          </cell>
          <cell r="BH1016">
            <v>179423121.54917631</v>
          </cell>
        </row>
        <row r="1018">
          <cell r="H1018" t="str">
            <v>OTROS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>
            <v>0</v>
          </cell>
          <cell r="AN1018">
            <v>0</v>
          </cell>
          <cell r="AO1018">
            <v>0</v>
          </cell>
          <cell r="AP1018">
            <v>0</v>
          </cell>
          <cell r="AQ1018">
            <v>0</v>
          </cell>
          <cell r="AR1018">
            <v>0</v>
          </cell>
          <cell r="AS1018">
            <v>0</v>
          </cell>
          <cell r="AT1018">
            <v>0</v>
          </cell>
          <cell r="AU1018">
            <v>0</v>
          </cell>
          <cell r="AV1018">
            <v>0</v>
          </cell>
          <cell r="AW1018">
            <v>0</v>
          </cell>
          <cell r="AX1018">
            <v>0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0</v>
          </cell>
          <cell r="BD1018">
            <v>0</v>
          </cell>
          <cell r="BE1018">
            <v>0</v>
          </cell>
          <cell r="BF1018">
            <v>0</v>
          </cell>
          <cell r="BG1018">
            <v>0</v>
          </cell>
          <cell r="BH1018">
            <v>0</v>
          </cell>
        </row>
        <row r="1020">
          <cell r="H1020" t="str">
            <v>TOTAL</v>
          </cell>
          <cell r="I1020">
            <v>272456948.47558326</v>
          </cell>
          <cell r="J1020">
            <v>3423178.5845090039</v>
          </cell>
          <cell r="K1020">
            <v>4902525.5233299602</v>
          </cell>
          <cell r="L1020">
            <v>280782652.58342224</v>
          </cell>
          <cell r="M1020">
            <v>272456948.47558326</v>
          </cell>
          <cell r="N1020">
            <v>3423178.5845090039</v>
          </cell>
          <cell r="O1020">
            <v>4902525.5233299602</v>
          </cell>
          <cell r="P1020">
            <v>280782652.58342224</v>
          </cell>
          <cell r="Q1020">
            <v>272456948.47558326</v>
          </cell>
          <cell r="R1020">
            <v>3423178.5845090039</v>
          </cell>
          <cell r="S1020">
            <v>4902525.5233299602</v>
          </cell>
          <cell r="T1020">
            <v>280782652.58342224</v>
          </cell>
          <cell r="U1020">
            <v>272456948.47558326</v>
          </cell>
          <cell r="V1020">
            <v>3423178.5845090039</v>
          </cell>
          <cell r="W1020">
            <v>4902525.5233299602</v>
          </cell>
          <cell r="X1020">
            <v>280782652.58342224</v>
          </cell>
          <cell r="Y1020">
            <v>272456948.47558326</v>
          </cell>
          <cell r="Z1020">
            <v>3423178.5845090039</v>
          </cell>
          <cell r="AA1020">
            <v>4902525.5233299602</v>
          </cell>
          <cell r="AB1020">
            <v>280782652.58342224</v>
          </cell>
          <cell r="AC1020">
            <v>272456948.47558326</v>
          </cell>
          <cell r="AD1020">
            <v>3423178.5845090039</v>
          </cell>
          <cell r="AE1020">
            <v>4902525.5233299602</v>
          </cell>
          <cell r="AF1020">
            <v>280782652.58342224</v>
          </cell>
          <cell r="AG1020">
            <v>272456948.47558326</v>
          </cell>
          <cell r="AH1020">
            <v>3423178.5845090039</v>
          </cell>
          <cell r="AI1020">
            <v>4902525.5233299602</v>
          </cell>
          <cell r="AJ1020">
            <v>280782652.58342224</v>
          </cell>
          <cell r="AK1020">
            <v>272456948.47558326</v>
          </cell>
          <cell r="AL1020">
            <v>3423178.5845090039</v>
          </cell>
          <cell r="AM1020">
            <v>4902525.5233299602</v>
          </cell>
          <cell r="AN1020">
            <v>280782652.58342224</v>
          </cell>
          <cell r="AO1020">
            <v>272456948.47558326</v>
          </cell>
          <cell r="AP1020">
            <v>3423178.5845090039</v>
          </cell>
          <cell r="AQ1020">
            <v>4902525.5233299602</v>
          </cell>
          <cell r="AR1020">
            <v>280782652.58342224</v>
          </cell>
          <cell r="AS1020">
            <v>272456948.47558326</v>
          </cell>
          <cell r="AT1020">
            <v>3423178.5845090039</v>
          </cell>
          <cell r="AU1020">
            <v>4902525.5233299602</v>
          </cell>
          <cell r="AV1020">
            <v>280782652.58342224</v>
          </cell>
          <cell r="AW1020">
            <v>272456948.47558326</v>
          </cell>
          <cell r="AX1020">
            <v>3423178.5845090039</v>
          </cell>
          <cell r="AY1020">
            <v>4902525.5233299602</v>
          </cell>
          <cell r="AZ1020">
            <v>280782652.58342224</v>
          </cell>
          <cell r="BA1020">
            <v>272456948.47558326</v>
          </cell>
          <cell r="BB1020">
            <v>3423178.5845090039</v>
          </cell>
          <cell r="BC1020">
            <v>4902525.5233299602</v>
          </cell>
          <cell r="BD1020">
            <v>280782652.58342224</v>
          </cell>
          <cell r="BE1020">
            <v>272456948.47558326</v>
          </cell>
          <cell r="BF1020">
            <v>3423178.5845090039</v>
          </cell>
          <cell r="BG1020">
            <v>4902525.5233299602</v>
          </cell>
          <cell r="BH1020">
            <v>280782652.58342224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os"/>
    </sheetNames>
    <sheetDataSet>
      <sheetData sheetId="0">
        <row r="764">
          <cell r="L764">
            <v>1</v>
          </cell>
          <cell r="P764">
            <v>2</v>
          </cell>
          <cell r="T764">
            <v>3</v>
          </cell>
          <cell r="X764">
            <v>4</v>
          </cell>
          <cell r="AB764">
            <v>5</v>
          </cell>
          <cell r="AF764">
            <v>6</v>
          </cell>
          <cell r="AJ764">
            <v>7</v>
          </cell>
          <cell r="AN764">
            <v>8</v>
          </cell>
          <cell r="AR764">
            <v>9</v>
          </cell>
          <cell r="AV764">
            <v>10</v>
          </cell>
          <cell r="AZ764">
            <v>11</v>
          </cell>
          <cell r="BD764">
            <v>12</v>
          </cell>
          <cell r="BH764">
            <v>13</v>
          </cell>
        </row>
        <row r="765">
          <cell r="I765" t="str">
            <v>ENERO/97</v>
          </cell>
          <cell r="M765" t="str">
            <v>FEBRERO/97</v>
          </cell>
          <cell r="Q765" t="str">
            <v>MARZO/97</v>
          </cell>
          <cell r="U765">
            <v>0</v>
          </cell>
          <cell r="Y765">
            <v>0</v>
          </cell>
          <cell r="AC765">
            <v>0</v>
          </cell>
          <cell r="AG765">
            <v>0</v>
          </cell>
          <cell r="AK765">
            <v>0</v>
          </cell>
          <cell r="AO765">
            <v>0</v>
          </cell>
          <cell r="AS765">
            <v>0</v>
          </cell>
          <cell r="AW765">
            <v>0</v>
          </cell>
          <cell r="BA765">
            <v>0</v>
          </cell>
          <cell r="BE765">
            <v>0</v>
          </cell>
        </row>
        <row r="766">
          <cell r="H766" t="str">
            <v>ZONA 1</v>
          </cell>
          <cell r="I766" t="str">
            <v>I. REC F. CORRIENTE</v>
          </cell>
          <cell r="J766" t="str">
            <v>RECAUDOS F. CORR</v>
          </cell>
          <cell r="K766" t="str">
            <v>RECAUDOS REC. CARTERA</v>
          </cell>
          <cell r="L766" t="str">
            <v>TOTAL</v>
          </cell>
          <cell r="M766" t="str">
            <v>I. REC F. CORRIENTE</v>
          </cell>
          <cell r="N766" t="str">
            <v>RECAUDOS F. CORR</v>
          </cell>
          <cell r="O766" t="str">
            <v>RECAUDOS REC. CARTERA</v>
          </cell>
          <cell r="P766" t="str">
            <v>TOTAL</v>
          </cell>
          <cell r="Q766" t="str">
            <v>I. REC F. CORRIENTE</v>
          </cell>
          <cell r="R766" t="str">
            <v>RECAUDOS F. CORR</v>
          </cell>
          <cell r="S766" t="str">
            <v>RECAUDOS REC. CARTERA</v>
          </cell>
          <cell r="T766" t="str">
            <v>TOTAL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</row>
        <row r="767">
          <cell r="H767" t="str">
            <v>Residencial</v>
          </cell>
        </row>
        <row r="768">
          <cell r="H768">
            <v>1</v>
          </cell>
          <cell r="I768">
            <v>1.8</v>
          </cell>
          <cell r="J768">
            <v>0</v>
          </cell>
          <cell r="K768">
            <v>0</v>
          </cell>
          <cell r="L768">
            <v>0</v>
          </cell>
          <cell r="M768">
            <v>1.8</v>
          </cell>
          <cell r="N768">
            <v>0</v>
          </cell>
          <cell r="O768">
            <v>0</v>
          </cell>
          <cell r="P768">
            <v>0</v>
          </cell>
          <cell r="Q768">
            <v>1.8</v>
          </cell>
          <cell r="R768">
            <v>0</v>
          </cell>
          <cell r="S768">
            <v>0</v>
          </cell>
          <cell r="T768">
            <v>0</v>
          </cell>
          <cell r="U768">
            <v>1.8</v>
          </cell>
          <cell r="V768">
            <v>0</v>
          </cell>
          <cell r="W768">
            <v>0</v>
          </cell>
          <cell r="X768">
            <v>0</v>
          </cell>
          <cell r="Y768">
            <v>1.8</v>
          </cell>
          <cell r="Z768">
            <v>0</v>
          </cell>
          <cell r="AA768">
            <v>0</v>
          </cell>
          <cell r="AB768">
            <v>0</v>
          </cell>
          <cell r="AC768">
            <v>1.8</v>
          </cell>
          <cell r="AD768">
            <v>0</v>
          </cell>
          <cell r="AE768">
            <v>0</v>
          </cell>
          <cell r="AF768">
            <v>0</v>
          </cell>
          <cell r="AG768">
            <v>1.8</v>
          </cell>
          <cell r="AH768">
            <v>0</v>
          </cell>
          <cell r="AI768">
            <v>0</v>
          </cell>
          <cell r="AJ768">
            <v>0</v>
          </cell>
          <cell r="AK768">
            <v>1.8</v>
          </cell>
          <cell r="AL768">
            <v>0</v>
          </cell>
          <cell r="AM768">
            <v>0</v>
          </cell>
          <cell r="AN768">
            <v>0</v>
          </cell>
          <cell r="AO768">
            <v>1.8</v>
          </cell>
          <cell r="AP768">
            <v>0</v>
          </cell>
          <cell r="AQ768">
            <v>0</v>
          </cell>
          <cell r="AR768">
            <v>0</v>
          </cell>
          <cell r="AS768">
            <v>1.8</v>
          </cell>
          <cell r="AT768">
            <v>0</v>
          </cell>
          <cell r="AU768">
            <v>0</v>
          </cell>
          <cell r="AV768">
            <v>0</v>
          </cell>
          <cell r="AW768">
            <v>1.8</v>
          </cell>
          <cell r="AX768">
            <v>0</v>
          </cell>
          <cell r="AY768">
            <v>0</v>
          </cell>
          <cell r="AZ768">
            <v>0</v>
          </cell>
          <cell r="BA768">
            <v>1.8</v>
          </cell>
          <cell r="BB768">
            <v>0</v>
          </cell>
          <cell r="BC768">
            <v>0</v>
          </cell>
          <cell r="BD768">
            <v>0</v>
          </cell>
          <cell r="BE768">
            <v>1.8</v>
          </cell>
          <cell r="BF768">
            <v>0</v>
          </cell>
          <cell r="BG768">
            <v>0</v>
          </cell>
          <cell r="BH768">
            <v>0</v>
          </cell>
        </row>
        <row r="769">
          <cell r="H769">
            <v>2</v>
          </cell>
          <cell r="I769">
            <v>1.8</v>
          </cell>
          <cell r="J769">
            <v>0</v>
          </cell>
          <cell r="K769">
            <v>0</v>
          </cell>
          <cell r="L769">
            <v>0</v>
          </cell>
          <cell r="M769">
            <v>1.8</v>
          </cell>
          <cell r="N769">
            <v>0</v>
          </cell>
          <cell r="O769">
            <v>0</v>
          </cell>
          <cell r="P769">
            <v>0</v>
          </cell>
          <cell r="Q769">
            <v>1.8</v>
          </cell>
          <cell r="R769">
            <v>0</v>
          </cell>
          <cell r="S769">
            <v>0</v>
          </cell>
          <cell r="T769">
            <v>0</v>
          </cell>
          <cell r="U769">
            <v>1.8</v>
          </cell>
          <cell r="V769">
            <v>0</v>
          </cell>
          <cell r="W769">
            <v>0</v>
          </cell>
          <cell r="X769">
            <v>0</v>
          </cell>
          <cell r="Y769">
            <v>1.8</v>
          </cell>
          <cell r="Z769">
            <v>0</v>
          </cell>
          <cell r="AA769">
            <v>0</v>
          </cell>
          <cell r="AB769">
            <v>0</v>
          </cell>
          <cell r="AC769">
            <v>1.8</v>
          </cell>
          <cell r="AD769">
            <v>0</v>
          </cell>
          <cell r="AE769">
            <v>0</v>
          </cell>
          <cell r="AF769">
            <v>0</v>
          </cell>
          <cell r="AG769">
            <v>1.8</v>
          </cell>
          <cell r="AH769">
            <v>0</v>
          </cell>
          <cell r="AI769">
            <v>0</v>
          </cell>
          <cell r="AJ769">
            <v>0</v>
          </cell>
          <cell r="AK769">
            <v>1.8</v>
          </cell>
          <cell r="AL769">
            <v>0</v>
          </cell>
          <cell r="AM769">
            <v>0</v>
          </cell>
          <cell r="AN769">
            <v>0</v>
          </cell>
          <cell r="AO769">
            <v>1.8</v>
          </cell>
          <cell r="AP769">
            <v>0</v>
          </cell>
          <cell r="AQ769">
            <v>0</v>
          </cell>
          <cell r="AR769">
            <v>0</v>
          </cell>
          <cell r="AS769">
            <v>1.8</v>
          </cell>
          <cell r="AT769">
            <v>0</v>
          </cell>
          <cell r="AU769">
            <v>0</v>
          </cell>
          <cell r="AV769">
            <v>0</v>
          </cell>
          <cell r="AW769">
            <v>1.8</v>
          </cell>
          <cell r="AX769">
            <v>0</v>
          </cell>
          <cell r="AY769">
            <v>0</v>
          </cell>
          <cell r="AZ769">
            <v>0</v>
          </cell>
          <cell r="BA769">
            <v>1.8</v>
          </cell>
          <cell r="BB769">
            <v>0</v>
          </cell>
          <cell r="BC769">
            <v>0</v>
          </cell>
          <cell r="BD769">
            <v>0</v>
          </cell>
          <cell r="BE769">
            <v>1.8</v>
          </cell>
          <cell r="BF769">
            <v>0</v>
          </cell>
          <cell r="BG769">
            <v>0</v>
          </cell>
          <cell r="BH769">
            <v>0</v>
          </cell>
        </row>
        <row r="770">
          <cell r="H770">
            <v>3</v>
          </cell>
          <cell r="I770">
            <v>1.8</v>
          </cell>
          <cell r="J770">
            <v>0</v>
          </cell>
          <cell r="K770">
            <v>0</v>
          </cell>
          <cell r="L770">
            <v>0</v>
          </cell>
          <cell r="M770">
            <v>1.8</v>
          </cell>
          <cell r="N770">
            <v>0</v>
          </cell>
          <cell r="O770">
            <v>0</v>
          </cell>
          <cell r="P770">
            <v>0</v>
          </cell>
          <cell r="Q770">
            <v>1.8</v>
          </cell>
          <cell r="R770">
            <v>0</v>
          </cell>
          <cell r="S770">
            <v>0</v>
          </cell>
          <cell r="T770">
            <v>0</v>
          </cell>
          <cell r="U770">
            <v>1.8</v>
          </cell>
          <cell r="V770">
            <v>0</v>
          </cell>
          <cell r="W770">
            <v>0</v>
          </cell>
          <cell r="X770">
            <v>0</v>
          </cell>
          <cell r="Y770">
            <v>1.8</v>
          </cell>
          <cell r="Z770">
            <v>0</v>
          </cell>
          <cell r="AA770">
            <v>0</v>
          </cell>
          <cell r="AB770">
            <v>0</v>
          </cell>
          <cell r="AC770">
            <v>1.8</v>
          </cell>
          <cell r="AD770">
            <v>0</v>
          </cell>
          <cell r="AE770">
            <v>0</v>
          </cell>
          <cell r="AF770">
            <v>0</v>
          </cell>
          <cell r="AG770">
            <v>1.8</v>
          </cell>
          <cell r="AH770">
            <v>0</v>
          </cell>
          <cell r="AI770">
            <v>0</v>
          </cell>
          <cell r="AJ770">
            <v>0</v>
          </cell>
          <cell r="AK770">
            <v>1.8</v>
          </cell>
          <cell r="AL770">
            <v>0</v>
          </cell>
          <cell r="AM770">
            <v>0</v>
          </cell>
          <cell r="AN770">
            <v>0</v>
          </cell>
          <cell r="AO770">
            <v>1.8</v>
          </cell>
          <cell r="AP770">
            <v>0</v>
          </cell>
          <cell r="AQ770">
            <v>0</v>
          </cell>
          <cell r="AR770">
            <v>0</v>
          </cell>
          <cell r="AS770">
            <v>1.8</v>
          </cell>
          <cell r="AT770">
            <v>0</v>
          </cell>
          <cell r="AU770">
            <v>0</v>
          </cell>
          <cell r="AV770">
            <v>0</v>
          </cell>
          <cell r="AW770">
            <v>1.8</v>
          </cell>
          <cell r="AX770">
            <v>0</v>
          </cell>
          <cell r="AY770">
            <v>0</v>
          </cell>
          <cell r="AZ770">
            <v>0</v>
          </cell>
          <cell r="BA770">
            <v>1.8</v>
          </cell>
          <cell r="BB770">
            <v>0</v>
          </cell>
          <cell r="BC770">
            <v>0</v>
          </cell>
          <cell r="BD770">
            <v>0</v>
          </cell>
          <cell r="BE770">
            <v>1.8</v>
          </cell>
          <cell r="BF770">
            <v>0</v>
          </cell>
          <cell r="BG770">
            <v>0</v>
          </cell>
          <cell r="BH770">
            <v>0</v>
          </cell>
        </row>
        <row r="771">
          <cell r="H771">
            <v>4</v>
          </cell>
          <cell r="I771">
            <v>1.8</v>
          </cell>
          <cell r="J771">
            <v>0</v>
          </cell>
          <cell r="K771">
            <v>0</v>
          </cell>
          <cell r="L771">
            <v>0</v>
          </cell>
          <cell r="M771">
            <v>1.8</v>
          </cell>
          <cell r="N771">
            <v>0</v>
          </cell>
          <cell r="O771">
            <v>0</v>
          </cell>
          <cell r="P771">
            <v>0</v>
          </cell>
          <cell r="Q771">
            <v>1.8</v>
          </cell>
          <cell r="R771">
            <v>0</v>
          </cell>
          <cell r="S771">
            <v>0</v>
          </cell>
          <cell r="T771">
            <v>0</v>
          </cell>
          <cell r="U771">
            <v>1.8</v>
          </cell>
          <cell r="V771">
            <v>0</v>
          </cell>
          <cell r="W771">
            <v>0</v>
          </cell>
          <cell r="X771">
            <v>0</v>
          </cell>
          <cell r="Y771">
            <v>1.8</v>
          </cell>
          <cell r="Z771">
            <v>0</v>
          </cell>
          <cell r="AA771">
            <v>0</v>
          </cell>
          <cell r="AB771">
            <v>0</v>
          </cell>
          <cell r="AC771">
            <v>1.8</v>
          </cell>
          <cell r="AD771">
            <v>0</v>
          </cell>
          <cell r="AE771">
            <v>0</v>
          </cell>
          <cell r="AF771">
            <v>0</v>
          </cell>
          <cell r="AG771">
            <v>1.8</v>
          </cell>
          <cell r="AH771">
            <v>0</v>
          </cell>
          <cell r="AI771">
            <v>0</v>
          </cell>
          <cell r="AJ771">
            <v>0</v>
          </cell>
          <cell r="AK771">
            <v>1.8</v>
          </cell>
          <cell r="AL771">
            <v>0</v>
          </cell>
          <cell r="AM771">
            <v>0</v>
          </cell>
          <cell r="AN771">
            <v>0</v>
          </cell>
          <cell r="AO771">
            <v>1.8</v>
          </cell>
          <cell r="AP771">
            <v>0</v>
          </cell>
          <cell r="AQ771">
            <v>0</v>
          </cell>
          <cell r="AR771">
            <v>0</v>
          </cell>
          <cell r="AS771">
            <v>1.8</v>
          </cell>
          <cell r="AT771">
            <v>0</v>
          </cell>
          <cell r="AU771">
            <v>0</v>
          </cell>
          <cell r="AV771">
            <v>0</v>
          </cell>
          <cell r="AW771">
            <v>1.8</v>
          </cell>
          <cell r="AX771">
            <v>0</v>
          </cell>
          <cell r="AY771">
            <v>0</v>
          </cell>
          <cell r="AZ771">
            <v>0</v>
          </cell>
          <cell r="BA771">
            <v>1.8</v>
          </cell>
          <cell r="BB771">
            <v>0</v>
          </cell>
          <cell r="BC771">
            <v>0</v>
          </cell>
          <cell r="BD771">
            <v>0</v>
          </cell>
          <cell r="BE771">
            <v>1.8</v>
          </cell>
          <cell r="BF771">
            <v>0</v>
          </cell>
          <cell r="BG771">
            <v>0</v>
          </cell>
          <cell r="BH771">
            <v>0</v>
          </cell>
        </row>
        <row r="772">
          <cell r="H772">
            <v>5</v>
          </cell>
          <cell r="I772">
            <v>1.8</v>
          </cell>
          <cell r="J772">
            <v>0</v>
          </cell>
          <cell r="K772">
            <v>0</v>
          </cell>
          <cell r="L772">
            <v>0</v>
          </cell>
          <cell r="M772">
            <v>1.8</v>
          </cell>
          <cell r="N772">
            <v>0</v>
          </cell>
          <cell r="O772">
            <v>0</v>
          </cell>
          <cell r="P772">
            <v>0</v>
          </cell>
          <cell r="Q772">
            <v>1.8</v>
          </cell>
          <cell r="R772">
            <v>0</v>
          </cell>
          <cell r="S772">
            <v>0</v>
          </cell>
          <cell r="T772">
            <v>0</v>
          </cell>
          <cell r="U772">
            <v>1.8</v>
          </cell>
          <cell r="V772">
            <v>0</v>
          </cell>
          <cell r="W772">
            <v>0</v>
          </cell>
          <cell r="X772">
            <v>0</v>
          </cell>
          <cell r="Y772">
            <v>1.8</v>
          </cell>
          <cell r="Z772">
            <v>0</v>
          </cell>
          <cell r="AA772">
            <v>0</v>
          </cell>
          <cell r="AB772">
            <v>0</v>
          </cell>
          <cell r="AC772">
            <v>1.8</v>
          </cell>
          <cell r="AD772">
            <v>0</v>
          </cell>
          <cell r="AE772">
            <v>0</v>
          </cell>
          <cell r="AF772">
            <v>0</v>
          </cell>
          <cell r="AG772">
            <v>1.8</v>
          </cell>
          <cell r="AH772">
            <v>0</v>
          </cell>
          <cell r="AI772">
            <v>0</v>
          </cell>
          <cell r="AJ772">
            <v>0</v>
          </cell>
          <cell r="AK772">
            <v>1.8</v>
          </cell>
          <cell r="AL772">
            <v>0</v>
          </cell>
          <cell r="AM772">
            <v>0</v>
          </cell>
          <cell r="AN772">
            <v>0</v>
          </cell>
          <cell r="AO772">
            <v>1.8</v>
          </cell>
          <cell r="AP772">
            <v>0</v>
          </cell>
          <cell r="AQ772">
            <v>0</v>
          </cell>
          <cell r="AR772">
            <v>0</v>
          </cell>
          <cell r="AS772">
            <v>1.8</v>
          </cell>
          <cell r="AT772">
            <v>0</v>
          </cell>
          <cell r="AU772">
            <v>0</v>
          </cell>
          <cell r="AV772">
            <v>0</v>
          </cell>
          <cell r="AW772">
            <v>1.8</v>
          </cell>
          <cell r="AX772">
            <v>0</v>
          </cell>
          <cell r="AY772">
            <v>0</v>
          </cell>
          <cell r="AZ772">
            <v>0</v>
          </cell>
          <cell r="BA772">
            <v>1.8</v>
          </cell>
          <cell r="BB772">
            <v>0</v>
          </cell>
          <cell r="BC772">
            <v>0</v>
          </cell>
          <cell r="BD772">
            <v>0</v>
          </cell>
          <cell r="BE772">
            <v>1.8</v>
          </cell>
          <cell r="BF772">
            <v>0</v>
          </cell>
          <cell r="BG772">
            <v>0</v>
          </cell>
          <cell r="BH772">
            <v>0</v>
          </cell>
        </row>
        <row r="773">
          <cell r="H773">
            <v>6</v>
          </cell>
          <cell r="I773">
            <v>1.8</v>
          </cell>
          <cell r="J773">
            <v>0</v>
          </cell>
          <cell r="K773">
            <v>0</v>
          </cell>
          <cell r="L773">
            <v>0</v>
          </cell>
          <cell r="M773">
            <v>1.8</v>
          </cell>
          <cell r="N773">
            <v>0</v>
          </cell>
          <cell r="O773">
            <v>0</v>
          </cell>
          <cell r="P773">
            <v>0</v>
          </cell>
          <cell r="Q773">
            <v>1.8</v>
          </cell>
          <cell r="R773">
            <v>0</v>
          </cell>
          <cell r="S773">
            <v>0</v>
          </cell>
          <cell r="T773">
            <v>0</v>
          </cell>
          <cell r="U773">
            <v>1.8</v>
          </cell>
          <cell r="V773">
            <v>0</v>
          </cell>
          <cell r="W773">
            <v>0</v>
          </cell>
          <cell r="X773">
            <v>0</v>
          </cell>
          <cell r="Y773">
            <v>1.8</v>
          </cell>
          <cell r="Z773">
            <v>0</v>
          </cell>
          <cell r="AA773">
            <v>0</v>
          </cell>
          <cell r="AB773">
            <v>0</v>
          </cell>
          <cell r="AC773">
            <v>1.8</v>
          </cell>
          <cell r="AD773">
            <v>0</v>
          </cell>
          <cell r="AE773">
            <v>0</v>
          </cell>
          <cell r="AF773">
            <v>0</v>
          </cell>
          <cell r="AG773">
            <v>1.8</v>
          </cell>
          <cell r="AH773">
            <v>0</v>
          </cell>
          <cell r="AI773">
            <v>0</v>
          </cell>
          <cell r="AJ773">
            <v>0</v>
          </cell>
          <cell r="AK773">
            <v>1.8</v>
          </cell>
          <cell r="AL773">
            <v>0</v>
          </cell>
          <cell r="AM773">
            <v>0</v>
          </cell>
          <cell r="AN773">
            <v>0</v>
          </cell>
          <cell r="AO773">
            <v>1.8</v>
          </cell>
          <cell r="AP773">
            <v>0</v>
          </cell>
          <cell r="AQ773">
            <v>0</v>
          </cell>
          <cell r="AR773">
            <v>0</v>
          </cell>
          <cell r="AS773">
            <v>1.8</v>
          </cell>
          <cell r="AT773">
            <v>0</v>
          </cell>
          <cell r="AU773">
            <v>0</v>
          </cell>
          <cell r="AV773">
            <v>0</v>
          </cell>
          <cell r="AW773">
            <v>1.8</v>
          </cell>
          <cell r="AX773">
            <v>0</v>
          </cell>
          <cell r="AY773">
            <v>0</v>
          </cell>
          <cell r="AZ773">
            <v>0</v>
          </cell>
          <cell r="BA773">
            <v>1.8</v>
          </cell>
          <cell r="BB773">
            <v>0</v>
          </cell>
          <cell r="BC773">
            <v>0</v>
          </cell>
          <cell r="BD773">
            <v>0</v>
          </cell>
          <cell r="BE773">
            <v>1.8</v>
          </cell>
          <cell r="BF773">
            <v>0</v>
          </cell>
          <cell r="BG773">
            <v>0</v>
          </cell>
          <cell r="BH773">
            <v>0</v>
          </cell>
        </row>
        <row r="774">
          <cell r="H774" t="str">
            <v>Otros</v>
          </cell>
          <cell r="I774">
            <v>1.8</v>
          </cell>
          <cell r="J774">
            <v>0</v>
          </cell>
          <cell r="K774">
            <v>0</v>
          </cell>
          <cell r="L774">
            <v>0</v>
          </cell>
          <cell r="M774">
            <v>1.8</v>
          </cell>
          <cell r="N774">
            <v>0</v>
          </cell>
          <cell r="O774">
            <v>0</v>
          </cell>
          <cell r="P774">
            <v>0</v>
          </cell>
          <cell r="Q774">
            <v>1.8</v>
          </cell>
          <cell r="R774">
            <v>0</v>
          </cell>
          <cell r="S774">
            <v>0</v>
          </cell>
          <cell r="T774">
            <v>0</v>
          </cell>
          <cell r="U774">
            <v>1.8</v>
          </cell>
          <cell r="V774">
            <v>0</v>
          </cell>
          <cell r="W774">
            <v>0</v>
          </cell>
          <cell r="X774">
            <v>0</v>
          </cell>
          <cell r="Y774">
            <v>1.8</v>
          </cell>
          <cell r="Z774">
            <v>0</v>
          </cell>
          <cell r="AA774">
            <v>0</v>
          </cell>
          <cell r="AB774">
            <v>0</v>
          </cell>
          <cell r="AC774">
            <v>1.8</v>
          </cell>
          <cell r="AD774">
            <v>0</v>
          </cell>
          <cell r="AE774">
            <v>0</v>
          </cell>
          <cell r="AF774">
            <v>0</v>
          </cell>
          <cell r="AG774">
            <v>1.8</v>
          </cell>
          <cell r="AH774">
            <v>0</v>
          </cell>
          <cell r="AI774">
            <v>0</v>
          </cell>
          <cell r="AJ774">
            <v>0</v>
          </cell>
          <cell r="AK774">
            <v>1.8</v>
          </cell>
          <cell r="AL774">
            <v>0</v>
          </cell>
          <cell r="AM774">
            <v>0</v>
          </cell>
          <cell r="AN774">
            <v>0</v>
          </cell>
          <cell r="AO774">
            <v>1.8</v>
          </cell>
          <cell r="AP774">
            <v>0</v>
          </cell>
          <cell r="AQ774">
            <v>0</v>
          </cell>
          <cell r="AR774">
            <v>0</v>
          </cell>
          <cell r="AS774">
            <v>1.8</v>
          </cell>
          <cell r="AT774">
            <v>0</v>
          </cell>
          <cell r="AU774">
            <v>0</v>
          </cell>
          <cell r="AV774">
            <v>0</v>
          </cell>
          <cell r="AW774">
            <v>1.8</v>
          </cell>
          <cell r="AX774">
            <v>0</v>
          </cell>
          <cell r="AY774">
            <v>0</v>
          </cell>
          <cell r="AZ774">
            <v>0</v>
          </cell>
          <cell r="BA774">
            <v>1.8</v>
          </cell>
          <cell r="BB774">
            <v>0</v>
          </cell>
          <cell r="BC774">
            <v>0</v>
          </cell>
          <cell r="BD774">
            <v>0</v>
          </cell>
          <cell r="BE774">
            <v>1.8</v>
          </cell>
          <cell r="BF774">
            <v>0</v>
          </cell>
          <cell r="BG774">
            <v>0</v>
          </cell>
          <cell r="BH774">
            <v>0</v>
          </cell>
        </row>
        <row r="775">
          <cell r="H775" t="str">
            <v>Subtotal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P775">
            <v>0</v>
          </cell>
          <cell r="AQ775">
            <v>0</v>
          </cell>
          <cell r="AR775">
            <v>0</v>
          </cell>
          <cell r="AS775">
            <v>0</v>
          </cell>
          <cell r="AT775">
            <v>0</v>
          </cell>
          <cell r="AU775">
            <v>0</v>
          </cell>
          <cell r="AV775">
            <v>0</v>
          </cell>
          <cell r="AW775">
            <v>0</v>
          </cell>
          <cell r="AX775">
            <v>0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0</v>
          </cell>
          <cell r="BD775">
            <v>0</v>
          </cell>
          <cell r="BE775">
            <v>0</v>
          </cell>
          <cell r="BF775">
            <v>0</v>
          </cell>
          <cell r="BG775">
            <v>0</v>
          </cell>
          <cell r="BH775">
            <v>0</v>
          </cell>
        </row>
        <row r="777">
          <cell r="H777" t="str">
            <v>Pequeños</v>
          </cell>
        </row>
        <row r="778">
          <cell r="H778" t="str">
            <v>Productores</v>
          </cell>
        </row>
        <row r="779">
          <cell r="H779">
            <v>1</v>
          </cell>
          <cell r="I779">
            <v>1.8</v>
          </cell>
          <cell r="J779">
            <v>0</v>
          </cell>
          <cell r="K779">
            <v>0</v>
          </cell>
          <cell r="L779">
            <v>0</v>
          </cell>
          <cell r="M779">
            <v>1.8</v>
          </cell>
          <cell r="N779">
            <v>0</v>
          </cell>
          <cell r="O779">
            <v>0</v>
          </cell>
          <cell r="P779">
            <v>0</v>
          </cell>
          <cell r="Q779">
            <v>1.8</v>
          </cell>
          <cell r="R779">
            <v>0</v>
          </cell>
          <cell r="S779">
            <v>0</v>
          </cell>
          <cell r="T779">
            <v>0</v>
          </cell>
          <cell r="U779">
            <v>1.8</v>
          </cell>
          <cell r="V779">
            <v>0</v>
          </cell>
          <cell r="W779">
            <v>0</v>
          </cell>
          <cell r="X779">
            <v>0</v>
          </cell>
          <cell r="Y779">
            <v>1.8</v>
          </cell>
          <cell r="Z779">
            <v>0</v>
          </cell>
          <cell r="AA779">
            <v>0</v>
          </cell>
          <cell r="AB779">
            <v>0</v>
          </cell>
          <cell r="AC779">
            <v>1.8</v>
          </cell>
          <cell r="AD779">
            <v>0</v>
          </cell>
          <cell r="AE779">
            <v>0</v>
          </cell>
          <cell r="AF779">
            <v>0</v>
          </cell>
          <cell r="AG779">
            <v>1.8</v>
          </cell>
          <cell r="AH779">
            <v>0</v>
          </cell>
          <cell r="AI779">
            <v>0</v>
          </cell>
          <cell r="AJ779">
            <v>0</v>
          </cell>
          <cell r="AK779">
            <v>1.8</v>
          </cell>
          <cell r="AL779">
            <v>0</v>
          </cell>
          <cell r="AM779">
            <v>0</v>
          </cell>
          <cell r="AN779">
            <v>0</v>
          </cell>
          <cell r="AO779">
            <v>1.8</v>
          </cell>
          <cell r="AP779">
            <v>0</v>
          </cell>
          <cell r="AQ779">
            <v>0</v>
          </cell>
          <cell r="AR779">
            <v>0</v>
          </cell>
          <cell r="AS779">
            <v>1.8</v>
          </cell>
          <cell r="AT779">
            <v>0</v>
          </cell>
          <cell r="AU779">
            <v>0</v>
          </cell>
          <cell r="AV779">
            <v>0</v>
          </cell>
          <cell r="AW779">
            <v>1.8</v>
          </cell>
          <cell r="AX779">
            <v>0</v>
          </cell>
          <cell r="AY779">
            <v>0</v>
          </cell>
          <cell r="AZ779">
            <v>0</v>
          </cell>
          <cell r="BA779">
            <v>1.8</v>
          </cell>
          <cell r="BB779">
            <v>0</v>
          </cell>
          <cell r="BC779">
            <v>0</v>
          </cell>
          <cell r="BD779">
            <v>0</v>
          </cell>
          <cell r="BE779">
            <v>1.8</v>
          </cell>
          <cell r="BF779">
            <v>0</v>
          </cell>
          <cell r="BG779">
            <v>0</v>
          </cell>
          <cell r="BH779">
            <v>0</v>
          </cell>
        </row>
        <row r="780">
          <cell r="H780">
            <v>2</v>
          </cell>
          <cell r="I780">
            <v>1.8</v>
          </cell>
          <cell r="J780">
            <v>0</v>
          </cell>
          <cell r="K780">
            <v>0</v>
          </cell>
          <cell r="L780">
            <v>0</v>
          </cell>
          <cell r="M780">
            <v>1.8</v>
          </cell>
          <cell r="N780">
            <v>0</v>
          </cell>
          <cell r="O780">
            <v>0</v>
          </cell>
          <cell r="P780">
            <v>0</v>
          </cell>
          <cell r="Q780">
            <v>1.8</v>
          </cell>
          <cell r="R780">
            <v>0</v>
          </cell>
          <cell r="S780">
            <v>0</v>
          </cell>
          <cell r="T780">
            <v>0</v>
          </cell>
          <cell r="U780">
            <v>1.8</v>
          </cell>
          <cell r="V780">
            <v>0</v>
          </cell>
          <cell r="W780">
            <v>0</v>
          </cell>
          <cell r="X780">
            <v>0</v>
          </cell>
          <cell r="Y780">
            <v>1.8</v>
          </cell>
          <cell r="Z780">
            <v>0</v>
          </cell>
          <cell r="AA780">
            <v>0</v>
          </cell>
          <cell r="AB780">
            <v>0</v>
          </cell>
          <cell r="AC780">
            <v>1.8</v>
          </cell>
          <cell r="AD780">
            <v>0</v>
          </cell>
          <cell r="AE780">
            <v>0</v>
          </cell>
          <cell r="AF780">
            <v>0</v>
          </cell>
          <cell r="AG780">
            <v>1.8</v>
          </cell>
          <cell r="AH780">
            <v>0</v>
          </cell>
          <cell r="AI780">
            <v>0</v>
          </cell>
          <cell r="AJ780">
            <v>0</v>
          </cell>
          <cell r="AK780">
            <v>1.8</v>
          </cell>
          <cell r="AL780">
            <v>0</v>
          </cell>
          <cell r="AM780">
            <v>0</v>
          </cell>
          <cell r="AN780">
            <v>0</v>
          </cell>
          <cell r="AO780">
            <v>1.8</v>
          </cell>
          <cell r="AP780">
            <v>0</v>
          </cell>
          <cell r="AQ780">
            <v>0</v>
          </cell>
          <cell r="AR780">
            <v>0</v>
          </cell>
          <cell r="AS780">
            <v>1.8</v>
          </cell>
          <cell r="AT780">
            <v>0</v>
          </cell>
          <cell r="AU780">
            <v>0</v>
          </cell>
          <cell r="AV780">
            <v>0</v>
          </cell>
          <cell r="AW780">
            <v>1.8</v>
          </cell>
          <cell r="AX780">
            <v>0</v>
          </cell>
          <cell r="AY780">
            <v>0</v>
          </cell>
          <cell r="AZ780">
            <v>0</v>
          </cell>
          <cell r="BA780">
            <v>1.8</v>
          </cell>
          <cell r="BB780">
            <v>0</v>
          </cell>
          <cell r="BC780">
            <v>0</v>
          </cell>
          <cell r="BD780">
            <v>0</v>
          </cell>
          <cell r="BE780">
            <v>1.8</v>
          </cell>
          <cell r="BF780">
            <v>0</v>
          </cell>
          <cell r="BG780">
            <v>0</v>
          </cell>
          <cell r="BH780">
            <v>0</v>
          </cell>
        </row>
        <row r="781">
          <cell r="H781">
            <v>3</v>
          </cell>
          <cell r="I781">
            <v>1.8</v>
          </cell>
          <cell r="J781">
            <v>0</v>
          </cell>
          <cell r="K781">
            <v>0</v>
          </cell>
          <cell r="L781">
            <v>0</v>
          </cell>
          <cell r="M781">
            <v>1.8</v>
          </cell>
          <cell r="N781">
            <v>0</v>
          </cell>
          <cell r="O781">
            <v>0</v>
          </cell>
          <cell r="P781">
            <v>0</v>
          </cell>
          <cell r="Q781">
            <v>1.8</v>
          </cell>
          <cell r="R781">
            <v>0</v>
          </cell>
          <cell r="S781">
            <v>0</v>
          </cell>
          <cell r="T781">
            <v>0</v>
          </cell>
          <cell r="U781">
            <v>1.8</v>
          </cell>
          <cell r="V781">
            <v>0</v>
          </cell>
          <cell r="W781">
            <v>0</v>
          </cell>
          <cell r="X781">
            <v>0</v>
          </cell>
          <cell r="Y781">
            <v>1.8</v>
          </cell>
          <cell r="Z781">
            <v>0</v>
          </cell>
          <cell r="AA781">
            <v>0</v>
          </cell>
          <cell r="AB781">
            <v>0</v>
          </cell>
          <cell r="AC781">
            <v>1.8</v>
          </cell>
          <cell r="AD781">
            <v>0</v>
          </cell>
          <cell r="AE781">
            <v>0</v>
          </cell>
          <cell r="AF781">
            <v>0</v>
          </cell>
          <cell r="AG781">
            <v>1.8</v>
          </cell>
          <cell r="AH781">
            <v>0</v>
          </cell>
          <cell r="AI781">
            <v>0</v>
          </cell>
          <cell r="AJ781">
            <v>0</v>
          </cell>
          <cell r="AK781">
            <v>1.8</v>
          </cell>
          <cell r="AL781">
            <v>0</v>
          </cell>
          <cell r="AM781">
            <v>0</v>
          </cell>
          <cell r="AN781">
            <v>0</v>
          </cell>
          <cell r="AO781">
            <v>1.8</v>
          </cell>
          <cell r="AP781">
            <v>0</v>
          </cell>
          <cell r="AQ781">
            <v>0</v>
          </cell>
          <cell r="AR781">
            <v>0</v>
          </cell>
          <cell r="AS781">
            <v>1.8</v>
          </cell>
          <cell r="AT781">
            <v>0</v>
          </cell>
          <cell r="AU781">
            <v>0</v>
          </cell>
          <cell r="AV781">
            <v>0</v>
          </cell>
          <cell r="AW781">
            <v>1.8</v>
          </cell>
          <cell r="AX781">
            <v>0</v>
          </cell>
          <cell r="AY781">
            <v>0</v>
          </cell>
          <cell r="AZ781">
            <v>0</v>
          </cell>
          <cell r="BA781">
            <v>1.8</v>
          </cell>
          <cell r="BB781">
            <v>0</v>
          </cell>
          <cell r="BC781">
            <v>0</v>
          </cell>
          <cell r="BD781">
            <v>0</v>
          </cell>
          <cell r="BE781">
            <v>1.8</v>
          </cell>
          <cell r="BF781">
            <v>0</v>
          </cell>
          <cell r="BG781">
            <v>0</v>
          </cell>
          <cell r="BH781">
            <v>0</v>
          </cell>
        </row>
        <row r="782">
          <cell r="H782">
            <v>4</v>
          </cell>
          <cell r="I782">
            <v>1.8</v>
          </cell>
          <cell r="J782">
            <v>0</v>
          </cell>
          <cell r="K782">
            <v>0</v>
          </cell>
          <cell r="L782">
            <v>0</v>
          </cell>
          <cell r="M782">
            <v>1.8</v>
          </cell>
          <cell r="N782">
            <v>0</v>
          </cell>
          <cell r="O782">
            <v>0</v>
          </cell>
          <cell r="P782">
            <v>0</v>
          </cell>
          <cell r="Q782">
            <v>1.8</v>
          </cell>
          <cell r="R782">
            <v>0</v>
          </cell>
          <cell r="S782">
            <v>0</v>
          </cell>
          <cell r="T782">
            <v>0</v>
          </cell>
          <cell r="U782">
            <v>1.8</v>
          </cell>
          <cell r="V782">
            <v>0</v>
          </cell>
          <cell r="W782">
            <v>0</v>
          </cell>
          <cell r="X782">
            <v>0</v>
          </cell>
          <cell r="Y782">
            <v>1.8</v>
          </cell>
          <cell r="Z782">
            <v>0</v>
          </cell>
          <cell r="AA782">
            <v>0</v>
          </cell>
          <cell r="AB782">
            <v>0</v>
          </cell>
          <cell r="AC782">
            <v>1.8</v>
          </cell>
          <cell r="AD782">
            <v>0</v>
          </cell>
          <cell r="AE782">
            <v>0</v>
          </cell>
          <cell r="AF782">
            <v>0</v>
          </cell>
          <cell r="AG782">
            <v>1.8</v>
          </cell>
          <cell r="AH782">
            <v>0</v>
          </cell>
          <cell r="AI782">
            <v>0</v>
          </cell>
          <cell r="AJ782">
            <v>0</v>
          </cell>
          <cell r="AK782">
            <v>1.8</v>
          </cell>
          <cell r="AL782">
            <v>0</v>
          </cell>
          <cell r="AM782">
            <v>0</v>
          </cell>
          <cell r="AN782">
            <v>0</v>
          </cell>
          <cell r="AO782">
            <v>1.8</v>
          </cell>
          <cell r="AP782">
            <v>0</v>
          </cell>
          <cell r="AQ782">
            <v>0</v>
          </cell>
          <cell r="AR782">
            <v>0</v>
          </cell>
          <cell r="AS782">
            <v>1.8</v>
          </cell>
          <cell r="AT782">
            <v>0</v>
          </cell>
          <cell r="AU782">
            <v>0</v>
          </cell>
          <cell r="AV782">
            <v>0</v>
          </cell>
          <cell r="AW782">
            <v>1.8</v>
          </cell>
          <cell r="AX782">
            <v>0</v>
          </cell>
          <cell r="AY782">
            <v>0</v>
          </cell>
          <cell r="AZ782">
            <v>0</v>
          </cell>
          <cell r="BA782">
            <v>1.8</v>
          </cell>
          <cell r="BB782">
            <v>0</v>
          </cell>
          <cell r="BC782">
            <v>0</v>
          </cell>
          <cell r="BD782">
            <v>0</v>
          </cell>
          <cell r="BE782">
            <v>1.8</v>
          </cell>
          <cell r="BF782">
            <v>0</v>
          </cell>
          <cell r="BG782">
            <v>0</v>
          </cell>
          <cell r="BH782">
            <v>0</v>
          </cell>
        </row>
        <row r="783">
          <cell r="H783">
            <v>5</v>
          </cell>
          <cell r="I783">
            <v>1.8</v>
          </cell>
          <cell r="J783">
            <v>0</v>
          </cell>
          <cell r="K783">
            <v>0</v>
          </cell>
          <cell r="L783">
            <v>0</v>
          </cell>
          <cell r="M783">
            <v>1.8</v>
          </cell>
          <cell r="N783">
            <v>0</v>
          </cell>
          <cell r="O783">
            <v>0</v>
          </cell>
          <cell r="P783">
            <v>0</v>
          </cell>
          <cell r="Q783">
            <v>1.8</v>
          </cell>
          <cell r="R783">
            <v>0</v>
          </cell>
          <cell r="S783">
            <v>0</v>
          </cell>
          <cell r="T783">
            <v>0</v>
          </cell>
          <cell r="U783">
            <v>1.8</v>
          </cell>
          <cell r="V783">
            <v>0</v>
          </cell>
          <cell r="W783">
            <v>0</v>
          </cell>
          <cell r="X783">
            <v>0</v>
          </cell>
          <cell r="Y783">
            <v>1.8</v>
          </cell>
          <cell r="Z783">
            <v>0</v>
          </cell>
          <cell r="AA783">
            <v>0</v>
          </cell>
          <cell r="AB783">
            <v>0</v>
          </cell>
          <cell r="AC783">
            <v>1.8</v>
          </cell>
          <cell r="AD783">
            <v>0</v>
          </cell>
          <cell r="AE783">
            <v>0</v>
          </cell>
          <cell r="AF783">
            <v>0</v>
          </cell>
          <cell r="AG783">
            <v>1.8</v>
          </cell>
          <cell r="AH783">
            <v>0</v>
          </cell>
          <cell r="AI783">
            <v>0</v>
          </cell>
          <cell r="AJ783">
            <v>0</v>
          </cell>
          <cell r="AK783">
            <v>1.8</v>
          </cell>
          <cell r="AL783">
            <v>0</v>
          </cell>
          <cell r="AM783">
            <v>0</v>
          </cell>
          <cell r="AN783">
            <v>0</v>
          </cell>
          <cell r="AO783">
            <v>1.8</v>
          </cell>
          <cell r="AP783">
            <v>0</v>
          </cell>
          <cell r="AQ783">
            <v>0</v>
          </cell>
          <cell r="AR783">
            <v>0</v>
          </cell>
          <cell r="AS783">
            <v>1.8</v>
          </cell>
          <cell r="AT783">
            <v>0</v>
          </cell>
          <cell r="AU783">
            <v>0</v>
          </cell>
          <cell r="AV783">
            <v>0</v>
          </cell>
          <cell r="AW783">
            <v>1.8</v>
          </cell>
          <cell r="AX783">
            <v>0</v>
          </cell>
          <cell r="AY783">
            <v>0</v>
          </cell>
          <cell r="AZ783">
            <v>0</v>
          </cell>
          <cell r="BA783">
            <v>1.8</v>
          </cell>
          <cell r="BB783">
            <v>0</v>
          </cell>
          <cell r="BC783">
            <v>0</v>
          </cell>
          <cell r="BD783">
            <v>0</v>
          </cell>
          <cell r="BE783">
            <v>1.8</v>
          </cell>
          <cell r="BF783">
            <v>0</v>
          </cell>
          <cell r="BG783">
            <v>0</v>
          </cell>
          <cell r="BH783">
            <v>0</v>
          </cell>
        </row>
        <row r="784">
          <cell r="H784">
            <v>6</v>
          </cell>
          <cell r="I784">
            <v>1.8</v>
          </cell>
          <cell r="J784">
            <v>0</v>
          </cell>
          <cell r="K784">
            <v>0</v>
          </cell>
          <cell r="L784">
            <v>0</v>
          </cell>
          <cell r="M784">
            <v>1.8</v>
          </cell>
          <cell r="N784">
            <v>0</v>
          </cell>
          <cell r="O784">
            <v>0</v>
          </cell>
          <cell r="P784">
            <v>0</v>
          </cell>
          <cell r="Q784">
            <v>1.8</v>
          </cell>
          <cell r="R784">
            <v>0</v>
          </cell>
          <cell r="S784">
            <v>0</v>
          </cell>
          <cell r="T784">
            <v>0</v>
          </cell>
          <cell r="U784">
            <v>1.8</v>
          </cell>
          <cell r="V784">
            <v>0</v>
          </cell>
          <cell r="W784">
            <v>0</v>
          </cell>
          <cell r="X784">
            <v>0</v>
          </cell>
          <cell r="Y784">
            <v>1.8</v>
          </cell>
          <cell r="Z784">
            <v>0</v>
          </cell>
          <cell r="AA784">
            <v>0</v>
          </cell>
          <cell r="AB784">
            <v>0</v>
          </cell>
          <cell r="AC784">
            <v>1.8</v>
          </cell>
          <cell r="AD784">
            <v>0</v>
          </cell>
          <cell r="AE784">
            <v>0</v>
          </cell>
          <cell r="AF784">
            <v>0</v>
          </cell>
          <cell r="AG784">
            <v>1.8</v>
          </cell>
          <cell r="AH784">
            <v>0</v>
          </cell>
          <cell r="AI784">
            <v>0</v>
          </cell>
          <cell r="AJ784">
            <v>0</v>
          </cell>
          <cell r="AK784">
            <v>1.8</v>
          </cell>
          <cell r="AL784">
            <v>0</v>
          </cell>
          <cell r="AM784">
            <v>0</v>
          </cell>
          <cell r="AN784">
            <v>0</v>
          </cell>
          <cell r="AO784">
            <v>1.8</v>
          </cell>
          <cell r="AP784">
            <v>0</v>
          </cell>
          <cell r="AQ784">
            <v>0</v>
          </cell>
          <cell r="AR784">
            <v>0</v>
          </cell>
          <cell r="AS784">
            <v>1.8</v>
          </cell>
          <cell r="AT784">
            <v>0</v>
          </cell>
          <cell r="AU784">
            <v>0</v>
          </cell>
          <cell r="AV784">
            <v>0</v>
          </cell>
          <cell r="AW784">
            <v>1.8</v>
          </cell>
          <cell r="AX784">
            <v>0</v>
          </cell>
          <cell r="AY784">
            <v>0</v>
          </cell>
          <cell r="AZ784">
            <v>0</v>
          </cell>
          <cell r="BA784">
            <v>1.8</v>
          </cell>
          <cell r="BB784">
            <v>0</v>
          </cell>
          <cell r="BC784">
            <v>0</v>
          </cell>
          <cell r="BD784">
            <v>0</v>
          </cell>
          <cell r="BE784">
            <v>1.8</v>
          </cell>
          <cell r="BF784">
            <v>0</v>
          </cell>
          <cell r="BG784">
            <v>0</v>
          </cell>
          <cell r="BH784">
            <v>0</v>
          </cell>
        </row>
        <row r="785">
          <cell r="H785" t="str">
            <v>Otros</v>
          </cell>
          <cell r="I785">
            <v>1.8</v>
          </cell>
          <cell r="J785">
            <v>0</v>
          </cell>
          <cell r="K785">
            <v>0</v>
          </cell>
          <cell r="L785">
            <v>0</v>
          </cell>
          <cell r="M785">
            <v>1.8</v>
          </cell>
          <cell r="N785">
            <v>0</v>
          </cell>
          <cell r="O785">
            <v>0</v>
          </cell>
          <cell r="P785">
            <v>0</v>
          </cell>
          <cell r="Q785">
            <v>1.8</v>
          </cell>
          <cell r="R785">
            <v>0</v>
          </cell>
          <cell r="S785">
            <v>0</v>
          </cell>
          <cell r="T785">
            <v>0</v>
          </cell>
          <cell r="U785">
            <v>1.8</v>
          </cell>
          <cell r="V785">
            <v>0</v>
          </cell>
          <cell r="W785">
            <v>0</v>
          </cell>
          <cell r="X785">
            <v>0</v>
          </cell>
          <cell r="Y785">
            <v>1.8</v>
          </cell>
          <cell r="Z785">
            <v>0</v>
          </cell>
          <cell r="AA785">
            <v>0</v>
          </cell>
          <cell r="AB785">
            <v>0</v>
          </cell>
          <cell r="AC785">
            <v>1.8</v>
          </cell>
          <cell r="AD785">
            <v>0</v>
          </cell>
          <cell r="AE785">
            <v>0</v>
          </cell>
          <cell r="AF785">
            <v>0</v>
          </cell>
          <cell r="AG785">
            <v>1.8</v>
          </cell>
          <cell r="AH785">
            <v>0</v>
          </cell>
          <cell r="AI785">
            <v>0</v>
          </cell>
          <cell r="AJ785">
            <v>0</v>
          </cell>
          <cell r="AK785">
            <v>1.8</v>
          </cell>
          <cell r="AL785">
            <v>0</v>
          </cell>
          <cell r="AM785">
            <v>0</v>
          </cell>
          <cell r="AN785">
            <v>0</v>
          </cell>
          <cell r="AO785">
            <v>1.8</v>
          </cell>
          <cell r="AP785">
            <v>0</v>
          </cell>
          <cell r="AQ785">
            <v>0</v>
          </cell>
          <cell r="AR785">
            <v>0</v>
          </cell>
          <cell r="AS785">
            <v>1.8</v>
          </cell>
          <cell r="AT785">
            <v>0</v>
          </cell>
          <cell r="AU785">
            <v>0</v>
          </cell>
          <cell r="AV785">
            <v>0</v>
          </cell>
          <cell r="AW785">
            <v>1.8</v>
          </cell>
          <cell r="AX785">
            <v>0</v>
          </cell>
          <cell r="AY785">
            <v>0</v>
          </cell>
          <cell r="AZ785">
            <v>0</v>
          </cell>
          <cell r="BA785">
            <v>1.8</v>
          </cell>
          <cell r="BB785">
            <v>0</v>
          </cell>
          <cell r="BC785">
            <v>0</v>
          </cell>
          <cell r="BD785">
            <v>0</v>
          </cell>
          <cell r="BE785">
            <v>1.8</v>
          </cell>
          <cell r="BF785">
            <v>0</v>
          </cell>
          <cell r="BG785">
            <v>0</v>
          </cell>
          <cell r="BH785">
            <v>0</v>
          </cell>
        </row>
        <row r="786">
          <cell r="H786" t="str">
            <v>Subtotal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</row>
        <row r="788">
          <cell r="H788" t="str">
            <v xml:space="preserve">Grandes </v>
          </cell>
        </row>
        <row r="789">
          <cell r="H789" t="str">
            <v>Generadores</v>
          </cell>
        </row>
        <row r="790">
          <cell r="H790">
            <v>1</v>
          </cell>
          <cell r="I790">
            <v>1.8</v>
          </cell>
          <cell r="J790">
            <v>0</v>
          </cell>
          <cell r="K790">
            <v>0</v>
          </cell>
          <cell r="L790">
            <v>0</v>
          </cell>
          <cell r="M790">
            <v>1.8</v>
          </cell>
          <cell r="N790">
            <v>0</v>
          </cell>
          <cell r="O790">
            <v>0</v>
          </cell>
          <cell r="P790">
            <v>0</v>
          </cell>
          <cell r="Q790">
            <v>1.8</v>
          </cell>
          <cell r="R790">
            <v>0</v>
          </cell>
          <cell r="S790">
            <v>0</v>
          </cell>
          <cell r="T790">
            <v>0</v>
          </cell>
          <cell r="U790">
            <v>1.8</v>
          </cell>
          <cell r="V790">
            <v>0</v>
          </cell>
          <cell r="W790">
            <v>0</v>
          </cell>
          <cell r="X790">
            <v>0</v>
          </cell>
          <cell r="Y790">
            <v>1.8</v>
          </cell>
          <cell r="Z790">
            <v>0</v>
          </cell>
          <cell r="AA790">
            <v>0</v>
          </cell>
          <cell r="AB790">
            <v>0</v>
          </cell>
          <cell r="AC790">
            <v>1.8</v>
          </cell>
          <cell r="AD790">
            <v>0</v>
          </cell>
          <cell r="AE790">
            <v>0</v>
          </cell>
          <cell r="AF790">
            <v>0</v>
          </cell>
          <cell r="AG790">
            <v>1.8</v>
          </cell>
          <cell r="AH790">
            <v>0</v>
          </cell>
          <cell r="AI790">
            <v>0</v>
          </cell>
          <cell r="AJ790">
            <v>0</v>
          </cell>
          <cell r="AK790">
            <v>1.8</v>
          </cell>
          <cell r="AL790">
            <v>0</v>
          </cell>
          <cell r="AM790">
            <v>0</v>
          </cell>
          <cell r="AN790">
            <v>0</v>
          </cell>
          <cell r="AO790">
            <v>1.8</v>
          </cell>
          <cell r="AP790">
            <v>0</v>
          </cell>
          <cell r="AQ790">
            <v>0</v>
          </cell>
          <cell r="AR790">
            <v>0</v>
          </cell>
          <cell r="AS790">
            <v>1.8</v>
          </cell>
          <cell r="AT790">
            <v>0</v>
          </cell>
          <cell r="AU790">
            <v>0</v>
          </cell>
          <cell r="AV790">
            <v>0</v>
          </cell>
          <cell r="AW790">
            <v>1.8</v>
          </cell>
          <cell r="AX790">
            <v>0</v>
          </cell>
          <cell r="AY790">
            <v>0</v>
          </cell>
          <cell r="AZ790">
            <v>0</v>
          </cell>
          <cell r="BA790">
            <v>1.8</v>
          </cell>
          <cell r="BB790">
            <v>0</v>
          </cell>
          <cell r="BC790">
            <v>0</v>
          </cell>
          <cell r="BD790">
            <v>0</v>
          </cell>
          <cell r="BE790">
            <v>1.8</v>
          </cell>
          <cell r="BF790">
            <v>0</v>
          </cell>
          <cell r="BG790">
            <v>0</v>
          </cell>
          <cell r="BH790">
            <v>0</v>
          </cell>
        </row>
        <row r="791">
          <cell r="H791">
            <v>2</v>
          </cell>
          <cell r="I791">
            <v>1.8</v>
          </cell>
          <cell r="J791">
            <v>0</v>
          </cell>
          <cell r="K791">
            <v>0</v>
          </cell>
          <cell r="L791">
            <v>0</v>
          </cell>
          <cell r="M791">
            <v>1.8</v>
          </cell>
          <cell r="N791">
            <v>0</v>
          </cell>
          <cell r="O791">
            <v>0</v>
          </cell>
          <cell r="P791">
            <v>0</v>
          </cell>
          <cell r="Q791">
            <v>1.8</v>
          </cell>
          <cell r="R791">
            <v>0</v>
          </cell>
          <cell r="S791">
            <v>0</v>
          </cell>
          <cell r="T791">
            <v>0</v>
          </cell>
          <cell r="U791">
            <v>1.8</v>
          </cell>
          <cell r="V791">
            <v>0</v>
          </cell>
          <cell r="W791">
            <v>0</v>
          </cell>
          <cell r="X791">
            <v>0</v>
          </cell>
          <cell r="Y791">
            <v>1.8</v>
          </cell>
          <cell r="Z791">
            <v>0</v>
          </cell>
          <cell r="AA791">
            <v>0</v>
          </cell>
          <cell r="AB791">
            <v>0</v>
          </cell>
          <cell r="AC791">
            <v>1.8</v>
          </cell>
          <cell r="AD791">
            <v>0</v>
          </cell>
          <cell r="AE791">
            <v>0</v>
          </cell>
          <cell r="AF791">
            <v>0</v>
          </cell>
          <cell r="AG791">
            <v>1.8</v>
          </cell>
          <cell r="AH791">
            <v>0</v>
          </cell>
          <cell r="AI791">
            <v>0</v>
          </cell>
          <cell r="AJ791">
            <v>0</v>
          </cell>
          <cell r="AK791">
            <v>1.8</v>
          </cell>
          <cell r="AL791">
            <v>0</v>
          </cell>
          <cell r="AM791">
            <v>0</v>
          </cell>
          <cell r="AN791">
            <v>0</v>
          </cell>
          <cell r="AO791">
            <v>1.8</v>
          </cell>
          <cell r="AP791">
            <v>0</v>
          </cell>
          <cell r="AQ791">
            <v>0</v>
          </cell>
          <cell r="AR791">
            <v>0</v>
          </cell>
          <cell r="AS791">
            <v>1.8</v>
          </cell>
          <cell r="AT791">
            <v>0</v>
          </cell>
          <cell r="AU791">
            <v>0</v>
          </cell>
          <cell r="AV791">
            <v>0</v>
          </cell>
          <cell r="AW791">
            <v>1.8</v>
          </cell>
          <cell r="AX791">
            <v>0</v>
          </cell>
          <cell r="AY791">
            <v>0</v>
          </cell>
          <cell r="AZ791">
            <v>0</v>
          </cell>
          <cell r="BA791">
            <v>1.8</v>
          </cell>
          <cell r="BB791">
            <v>0</v>
          </cell>
          <cell r="BC791">
            <v>0</v>
          </cell>
          <cell r="BD791">
            <v>0</v>
          </cell>
          <cell r="BE791">
            <v>1.8</v>
          </cell>
          <cell r="BF791">
            <v>0</v>
          </cell>
          <cell r="BG791">
            <v>0</v>
          </cell>
          <cell r="BH791">
            <v>0</v>
          </cell>
        </row>
        <row r="792">
          <cell r="H792">
            <v>3</v>
          </cell>
          <cell r="I792">
            <v>1.8</v>
          </cell>
          <cell r="J792">
            <v>0</v>
          </cell>
          <cell r="K792">
            <v>0</v>
          </cell>
          <cell r="L792">
            <v>0</v>
          </cell>
          <cell r="M792">
            <v>1.8</v>
          </cell>
          <cell r="N792">
            <v>0</v>
          </cell>
          <cell r="O792">
            <v>0</v>
          </cell>
          <cell r="P792">
            <v>0</v>
          </cell>
          <cell r="Q792">
            <v>1.8</v>
          </cell>
          <cell r="R792">
            <v>0</v>
          </cell>
          <cell r="S792">
            <v>0</v>
          </cell>
          <cell r="T792">
            <v>0</v>
          </cell>
          <cell r="U792">
            <v>1.8</v>
          </cell>
          <cell r="V792">
            <v>0</v>
          </cell>
          <cell r="W792">
            <v>0</v>
          </cell>
          <cell r="X792">
            <v>0</v>
          </cell>
          <cell r="Y792">
            <v>1.8</v>
          </cell>
          <cell r="Z792">
            <v>0</v>
          </cell>
          <cell r="AA792">
            <v>0</v>
          </cell>
          <cell r="AB792">
            <v>0</v>
          </cell>
          <cell r="AC792">
            <v>1.8</v>
          </cell>
          <cell r="AD792">
            <v>0</v>
          </cell>
          <cell r="AE792">
            <v>0</v>
          </cell>
          <cell r="AF792">
            <v>0</v>
          </cell>
          <cell r="AG792">
            <v>1.8</v>
          </cell>
          <cell r="AH792">
            <v>0</v>
          </cell>
          <cell r="AI792">
            <v>0</v>
          </cell>
          <cell r="AJ792">
            <v>0</v>
          </cell>
          <cell r="AK792">
            <v>1.8</v>
          </cell>
          <cell r="AL792">
            <v>0</v>
          </cell>
          <cell r="AM792">
            <v>0</v>
          </cell>
          <cell r="AN792">
            <v>0</v>
          </cell>
          <cell r="AO792">
            <v>1.8</v>
          </cell>
          <cell r="AP792">
            <v>0</v>
          </cell>
          <cell r="AQ792">
            <v>0</v>
          </cell>
          <cell r="AR792">
            <v>0</v>
          </cell>
          <cell r="AS792">
            <v>1.8</v>
          </cell>
          <cell r="AT792">
            <v>0</v>
          </cell>
          <cell r="AU792">
            <v>0</v>
          </cell>
          <cell r="AV792">
            <v>0</v>
          </cell>
          <cell r="AW792">
            <v>1.8</v>
          </cell>
          <cell r="AX792">
            <v>0</v>
          </cell>
          <cell r="AY792">
            <v>0</v>
          </cell>
          <cell r="AZ792">
            <v>0</v>
          </cell>
          <cell r="BA792">
            <v>1.8</v>
          </cell>
          <cell r="BB792">
            <v>0</v>
          </cell>
          <cell r="BC792">
            <v>0</v>
          </cell>
          <cell r="BD792">
            <v>0</v>
          </cell>
          <cell r="BE792">
            <v>1.8</v>
          </cell>
          <cell r="BF792">
            <v>0</v>
          </cell>
          <cell r="BG792">
            <v>0</v>
          </cell>
          <cell r="BH792">
            <v>0</v>
          </cell>
        </row>
        <row r="793">
          <cell r="H793" t="str">
            <v>Otros</v>
          </cell>
          <cell r="I793">
            <v>1.8</v>
          </cell>
          <cell r="J793">
            <v>0</v>
          </cell>
          <cell r="K793">
            <v>0</v>
          </cell>
          <cell r="L793">
            <v>0</v>
          </cell>
          <cell r="M793">
            <v>1.8</v>
          </cell>
          <cell r="N793">
            <v>0</v>
          </cell>
          <cell r="O793">
            <v>0</v>
          </cell>
          <cell r="P793">
            <v>0</v>
          </cell>
          <cell r="Q793">
            <v>1.8</v>
          </cell>
          <cell r="R793">
            <v>0</v>
          </cell>
          <cell r="S793">
            <v>0</v>
          </cell>
          <cell r="T793">
            <v>0</v>
          </cell>
          <cell r="U793">
            <v>1.8</v>
          </cell>
          <cell r="V793">
            <v>0</v>
          </cell>
          <cell r="W793">
            <v>0</v>
          </cell>
          <cell r="X793">
            <v>0</v>
          </cell>
          <cell r="Y793">
            <v>1.8</v>
          </cell>
          <cell r="Z793">
            <v>0</v>
          </cell>
          <cell r="AA793">
            <v>0</v>
          </cell>
          <cell r="AB793">
            <v>0</v>
          </cell>
          <cell r="AC793">
            <v>1.8</v>
          </cell>
          <cell r="AD793">
            <v>0</v>
          </cell>
          <cell r="AE793">
            <v>0</v>
          </cell>
          <cell r="AF793">
            <v>0</v>
          </cell>
          <cell r="AG793">
            <v>1.8</v>
          </cell>
          <cell r="AH793">
            <v>0</v>
          </cell>
          <cell r="AI793">
            <v>0</v>
          </cell>
          <cell r="AJ793">
            <v>0</v>
          </cell>
          <cell r="AK793">
            <v>1.8</v>
          </cell>
          <cell r="AL793">
            <v>0</v>
          </cell>
          <cell r="AM793">
            <v>0</v>
          </cell>
          <cell r="AN793">
            <v>0</v>
          </cell>
          <cell r="AO793">
            <v>1.8</v>
          </cell>
          <cell r="AP793">
            <v>0</v>
          </cell>
          <cell r="AQ793">
            <v>0</v>
          </cell>
          <cell r="AR793">
            <v>0</v>
          </cell>
          <cell r="AS793">
            <v>1.8</v>
          </cell>
          <cell r="AT793">
            <v>0</v>
          </cell>
          <cell r="AU793">
            <v>0</v>
          </cell>
          <cell r="AV793">
            <v>0</v>
          </cell>
          <cell r="AW793">
            <v>1.8</v>
          </cell>
          <cell r="AX793">
            <v>0</v>
          </cell>
          <cell r="AY793">
            <v>0</v>
          </cell>
          <cell r="AZ793">
            <v>0</v>
          </cell>
          <cell r="BA793">
            <v>1.8</v>
          </cell>
          <cell r="BB793">
            <v>0</v>
          </cell>
          <cell r="BC793">
            <v>0</v>
          </cell>
          <cell r="BD793">
            <v>0</v>
          </cell>
          <cell r="BE793">
            <v>1.8</v>
          </cell>
          <cell r="BF793">
            <v>0</v>
          </cell>
          <cell r="BG793">
            <v>0</v>
          </cell>
          <cell r="BH793">
            <v>0</v>
          </cell>
        </row>
        <row r="794">
          <cell r="H794" t="str">
            <v>Subtotal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O794">
            <v>0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  <cell r="BF794">
            <v>0</v>
          </cell>
          <cell r="BG794">
            <v>0</v>
          </cell>
          <cell r="BH794">
            <v>0</v>
          </cell>
        </row>
        <row r="796">
          <cell r="H796" t="str">
            <v>OTROS</v>
          </cell>
          <cell r="I796">
            <v>1.8</v>
          </cell>
          <cell r="J796">
            <v>0</v>
          </cell>
          <cell r="K796">
            <v>0</v>
          </cell>
          <cell r="L796">
            <v>0</v>
          </cell>
          <cell r="M796">
            <v>1.8</v>
          </cell>
          <cell r="N796">
            <v>0</v>
          </cell>
          <cell r="O796">
            <v>0</v>
          </cell>
          <cell r="P796">
            <v>0</v>
          </cell>
          <cell r="Q796">
            <v>1.8</v>
          </cell>
          <cell r="R796">
            <v>0</v>
          </cell>
          <cell r="S796">
            <v>0</v>
          </cell>
          <cell r="T796">
            <v>0</v>
          </cell>
          <cell r="U796">
            <v>1.8</v>
          </cell>
          <cell r="V796">
            <v>0</v>
          </cell>
          <cell r="W796">
            <v>0</v>
          </cell>
          <cell r="X796">
            <v>0</v>
          </cell>
          <cell r="Y796">
            <v>1.8</v>
          </cell>
          <cell r="Z796">
            <v>0</v>
          </cell>
          <cell r="AA796">
            <v>0</v>
          </cell>
          <cell r="AB796">
            <v>0</v>
          </cell>
          <cell r="AC796">
            <v>1.8</v>
          </cell>
          <cell r="AD796">
            <v>0</v>
          </cell>
          <cell r="AE796">
            <v>0</v>
          </cell>
          <cell r="AF796">
            <v>0</v>
          </cell>
          <cell r="AG796">
            <v>1.8</v>
          </cell>
          <cell r="AH796">
            <v>0</v>
          </cell>
          <cell r="AI796">
            <v>0</v>
          </cell>
          <cell r="AJ796">
            <v>0</v>
          </cell>
          <cell r="AK796">
            <v>1.8</v>
          </cell>
          <cell r="AL796">
            <v>0</v>
          </cell>
          <cell r="AM796">
            <v>0</v>
          </cell>
          <cell r="AN796">
            <v>0</v>
          </cell>
          <cell r="AO796">
            <v>1.8</v>
          </cell>
          <cell r="AP796">
            <v>0</v>
          </cell>
          <cell r="AQ796">
            <v>0</v>
          </cell>
          <cell r="AR796">
            <v>0</v>
          </cell>
          <cell r="AS796">
            <v>1.8</v>
          </cell>
          <cell r="AT796">
            <v>0</v>
          </cell>
          <cell r="AU796">
            <v>0</v>
          </cell>
          <cell r="AV796">
            <v>0</v>
          </cell>
          <cell r="AW796">
            <v>1.8</v>
          </cell>
          <cell r="AX796">
            <v>0</v>
          </cell>
          <cell r="AY796">
            <v>0</v>
          </cell>
          <cell r="AZ796">
            <v>0</v>
          </cell>
          <cell r="BA796">
            <v>1.8</v>
          </cell>
          <cell r="BB796">
            <v>0</v>
          </cell>
          <cell r="BC796">
            <v>0</v>
          </cell>
          <cell r="BD796">
            <v>0</v>
          </cell>
          <cell r="BE796">
            <v>1.8</v>
          </cell>
          <cell r="BF796">
            <v>0</v>
          </cell>
          <cell r="BG796">
            <v>0</v>
          </cell>
          <cell r="BH796">
            <v>0</v>
          </cell>
        </row>
        <row r="798">
          <cell r="H798" t="str">
            <v>TOTAL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O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</row>
        <row r="802">
          <cell r="I802" t="str">
            <v>ENERO/97</v>
          </cell>
          <cell r="M802" t="str">
            <v>FEBRERO/97</v>
          </cell>
          <cell r="Q802" t="str">
            <v>MARZO/97</v>
          </cell>
          <cell r="U802">
            <v>0</v>
          </cell>
          <cell r="Y802">
            <v>0</v>
          </cell>
          <cell r="AC802">
            <v>0</v>
          </cell>
          <cell r="AG802">
            <v>0</v>
          </cell>
          <cell r="AK802">
            <v>0</v>
          </cell>
          <cell r="AO802">
            <v>0</v>
          </cell>
          <cell r="AS802">
            <v>0</v>
          </cell>
          <cell r="AW802">
            <v>0</v>
          </cell>
          <cell r="BA802">
            <v>0</v>
          </cell>
          <cell r="BE802">
            <v>0</v>
          </cell>
        </row>
        <row r="803">
          <cell r="H803" t="str">
            <v>ZONA 2</v>
          </cell>
          <cell r="I803" t="str">
            <v>I. REC F. CORRIENTE</v>
          </cell>
          <cell r="J803" t="str">
            <v>RECAUDOS F. CORR</v>
          </cell>
          <cell r="K803" t="str">
            <v>RECAUDOS REC. CARTERA</v>
          </cell>
          <cell r="L803" t="str">
            <v>TOTAL</v>
          </cell>
          <cell r="M803" t="str">
            <v>I. REC F. CORRIENTE</v>
          </cell>
          <cell r="N803" t="str">
            <v>RECAUDOS F. CORR</v>
          </cell>
          <cell r="O803" t="str">
            <v>RECAUDOS REC. CARTERA</v>
          </cell>
          <cell r="P803" t="str">
            <v>TOTAL</v>
          </cell>
          <cell r="Q803" t="str">
            <v>I. REC F. CORRIENTE</v>
          </cell>
          <cell r="R803" t="str">
            <v>RECAUDOS F. CORR</v>
          </cell>
          <cell r="S803" t="str">
            <v>RECAUDOS REC. CARTERA</v>
          </cell>
          <cell r="T803" t="str">
            <v>TOTAL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0</v>
          </cell>
          <cell r="BD803">
            <v>0</v>
          </cell>
          <cell r="BE803">
            <v>0</v>
          </cell>
          <cell r="BF803">
            <v>0</v>
          </cell>
          <cell r="BG803">
            <v>0</v>
          </cell>
          <cell r="BH803">
            <v>0</v>
          </cell>
        </row>
        <row r="804">
          <cell r="H804" t="str">
            <v>Residencial</v>
          </cell>
        </row>
        <row r="805">
          <cell r="H805">
            <v>1</v>
          </cell>
          <cell r="I805">
            <v>1.8</v>
          </cell>
          <cell r="J805">
            <v>0</v>
          </cell>
          <cell r="K805">
            <v>0</v>
          </cell>
          <cell r="L805">
            <v>0</v>
          </cell>
          <cell r="M805">
            <v>1.8</v>
          </cell>
          <cell r="N805">
            <v>0</v>
          </cell>
          <cell r="O805">
            <v>0</v>
          </cell>
          <cell r="P805">
            <v>0</v>
          </cell>
          <cell r="Q805">
            <v>1.8</v>
          </cell>
          <cell r="R805">
            <v>0</v>
          </cell>
          <cell r="S805">
            <v>0</v>
          </cell>
          <cell r="T805">
            <v>0</v>
          </cell>
          <cell r="U805">
            <v>1.8</v>
          </cell>
          <cell r="V805">
            <v>0</v>
          </cell>
          <cell r="W805">
            <v>0</v>
          </cell>
          <cell r="X805">
            <v>0</v>
          </cell>
          <cell r="Y805">
            <v>1.8</v>
          </cell>
          <cell r="Z805">
            <v>0</v>
          </cell>
          <cell r="AA805">
            <v>0</v>
          </cell>
          <cell r="AB805">
            <v>0</v>
          </cell>
          <cell r="AC805">
            <v>1.8</v>
          </cell>
          <cell r="AD805">
            <v>0</v>
          </cell>
          <cell r="AE805">
            <v>0</v>
          </cell>
          <cell r="AF805">
            <v>0</v>
          </cell>
          <cell r="AG805">
            <v>1.8</v>
          </cell>
          <cell r="AH805">
            <v>0</v>
          </cell>
          <cell r="AI805">
            <v>0</v>
          </cell>
          <cell r="AJ805">
            <v>0</v>
          </cell>
          <cell r="AK805">
            <v>1.8</v>
          </cell>
          <cell r="AL805">
            <v>0</v>
          </cell>
          <cell r="AM805">
            <v>0</v>
          </cell>
          <cell r="AN805">
            <v>0</v>
          </cell>
          <cell r="AO805">
            <v>1.8</v>
          </cell>
          <cell r="AP805">
            <v>0</v>
          </cell>
          <cell r="AQ805">
            <v>0</v>
          </cell>
          <cell r="AR805">
            <v>0</v>
          </cell>
          <cell r="AS805">
            <v>1.8</v>
          </cell>
          <cell r="AT805">
            <v>0</v>
          </cell>
          <cell r="AU805">
            <v>0</v>
          </cell>
          <cell r="AV805">
            <v>0</v>
          </cell>
          <cell r="AW805">
            <v>1.8</v>
          </cell>
          <cell r="AX805">
            <v>0</v>
          </cell>
          <cell r="AY805">
            <v>0</v>
          </cell>
          <cell r="AZ805">
            <v>0</v>
          </cell>
          <cell r="BA805">
            <v>1.8</v>
          </cell>
          <cell r="BB805">
            <v>0</v>
          </cell>
          <cell r="BC805">
            <v>0</v>
          </cell>
          <cell r="BD805">
            <v>0</v>
          </cell>
          <cell r="BE805">
            <v>1.8</v>
          </cell>
          <cell r="BF805">
            <v>0</v>
          </cell>
          <cell r="BG805">
            <v>0</v>
          </cell>
          <cell r="BH805">
            <v>0</v>
          </cell>
        </row>
        <row r="806">
          <cell r="H806">
            <v>2</v>
          </cell>
          <cell r="I806">
            <v>1.8</v>
          </cell>
          <cell r="J806">
            <v>0</v>
          </cell>
          <cell r="K806">
            <v>0</v>
          </cell>
          <cell r="L806">
            <v>0</v>
          </cell>
          <cell r="M806">
            <v>1.8</v>
          </cell>
          <cell r="N806">
            <v>0</v>
          </cell>
          <cell r="O806">
            <v>0</v>
          </cell>
          <cell r="P806">
            <v>0</v>
          </cell>
          <cell r="Q806">
            <v>1.8</v>
          </cell>
          <cell r="R806">
            <v>0</v>
          </cell>
          <cell r="S806">
            <v>0</v>
          </cell>
          <cell r="T806">
            <v>0</v>
          </cell>
          <cell r="U806">
            <v>1.8</v>
          </cell>
          <cell r="V806">
            <v>0</v>
          </cell>
          <cell r="W806">
            <v>0</v>
          </cell>
          <cell r="X806">
            <v>0</v>
          </cell>
          <cell r="Y806">
            <v>1.8</v>
          </cell>
          <cell r="Z806">
            <v>0</v>
          </cell>
          <cell r="AA806">
            <v>0</v>
          </cell>
          <cell r="AB806">
            <v>0</v>
          </cell>
          <cell r="AC806">
            <v>1.8</v>
          </cell>
          <cell r="AD806">
            <v>0</v>
          </cell>
          <cell r="AE806">
            <v>0</v>
          </cell>
          <cell r="AF806">
            <v>0</v>
          </cell>
          <cell r="AG806">
            <v>1.8</v>
          </cell>
          <cell r="AH806">
            <v>0</v>
          </cell>
          <cell r="AI806">
            <v>0</v>
          </cell>
          <cell r="AJ806">
            <v>0</v>
          </cell>
          <cell r="AK806">
            <v>1.8</v>
          </cell>
          <cell r="AL806">
            <v>0</v>
          </cell>
          <cell r="AM806">
            <v>0</v>
          </cell>
          <cell r="AN806">
            <v>0</v>
          </cell>
          <cell r="AO806">
            <v>1.8</v>
          </cell>
          <cell r="AP806">
            <v>0</v>
          </cell>
          <cell r="AQ806">
            <v>0</v>
          </cell>
          <cell r="AR806">
            <v>0</v>
          </cell>
          <cell r="AS806">
            <v>1.8</v>
          </cell>
          <cell r="AT806">
            <v>0</v>
          </cell>
          <cell r="AU806">
            <v>0</v>
          </cell>
          <cell r="AV806">
            <v>0</v>
          </cell>
          <cell r="AW806">
            <v>1.8</v>
          </cell>
          <cell r="AX806">
            <v>0</v>
          </cell>
          <cell r="AY806">
            <v>0</v>
          </cell>
          <cell r="AZ806">
            <v>0</v>
          </cell>
          <cell r="BA806">
            <v>1.8</v>
          </cell>
          <cell r="BB806">
            <v>0</v>
          </cell>
          <cell r="BC806">
            <v>0</v>
          </cell>
          <cell r="BD806">
            <v>0</v>
          </cell>
          <cell r="BE806">
            <v>1.8</v>
          </cell>
          <cell r="BF806">
            <v>0</v>
          </cell>
          <cell r="BG806">
            <v>0</v>
          </cell>
          <cell r="BH806">
            <v>0</v>
          </cell>
        </row>
        <row r="807">
          <cell r="H807">
            <v>3</v>
          </cell>
          <cell r="I807">
            <v>1.8</v>
          </cell>
          <cell r="J807">
            <v>0</v>
          </cell>
          <cell r="K807">
            <v>0</v>
          </cell>
          <cell r="L807">
            <v>0</v>
          </cell>
          <cell r="M807">
            <v>1.8</v>
          </cell>
          <cell r="N807">
            <v>0</v>
          </cell>
          <cell r="O807">
            <v>0</v>
          </cell>
          <cell r="P807">
            <v>0</v>
          </cell>
          <cell r="Q807">
            <v>1.8</v>
          </cell>
          <cell r="R807">
            <v>0</v>
          </cell>
          <cell r="S807">
            <v>0</v>
          </cell>
          <cell r="T807">
            <v>0</v>
          </cell>
          <cell r="U807">
            <v>1.8</v>
          </cell>
          <cell r="V807">
            <v>0</v>
          </cell>
          <cell r="W807">
            <v>0</v>
          </cell>
          <cell r="X807">
            <v>0</v>
          </cell>
          <cell r="Y807">
            <v>1.8</v>
          </cell>
          <cell r="Z807">
            <v>0</v>
          </cell>
          <cell r="AA807">
            <v>0</v>
          </cell>
          <cell r="AB807">
            <v>0</v>
          </cell>
          <cell r="AC807">
            <v>1.8</v>
          </cell>
          <cell r="AD807">
            <v>0</v>
          </cell>
          <cell r="AE807">
            <v>0</v>
          </cell>
          <cell r="AF807">
            <v>0</v>
          </cell>
          <cell r="AG807">
            <v>1.8</v>
          </cell>
          <cell r="AH807">
            <v>0</v>
          </cell>
          <cell r="AI807">
            <v>0</v>
          </cell>
          <cell r="AJ807">
            <v>0</v>
          </cell>
          <cell r="AK807">
            <v>1.8</v>
          </cell>
          <cell r="AL807">
            <v>0</v>
          </cell>
          <cell r="AM807">
            <v>0</v>
          </cell>
          <cell r="AN807">
            <v>0</v>
          </cell>
          <cell r="AO807">
            <v>1.8</v>
          </cell>
          <cell r="AP807">
            <v>0</v>
          </cell>
          <cell r="AQ807">
            <v>0</v>
          </cell>
          <cell r="AR807">
            <v>0</v>
          </cell>
          <cell r="AS807">
            <v>1.8</v>
          </cell>
          <cell r="AT807">
            <v>0</v>
          </cell>
          <cell r="AU807">
            <v>0</v>
          </cell>
          <cell r="AV807">
            <v>0</v>
          </cell>
          <cell r="AW807">
            <v>1.8</v>
          </cell>
          <cell r="AX807">
            <v>0</v>
          </cell>
          <cell r="AY807">
            <v>0</v>
          </cell>
          <cell r="AZ807">
            <v>0</v>
          </cell>
          <cell r="BA807">
            <v>1.8</v>
          </cell>
          <cell r="BB807">
            <v>0</v>
          </cell>
          <cell r="BC807">
            <v>0</v>
          </cell>
          <cell r="BD807">
            <v>0</v>
          </cell>
          <cell r="BE807">
            <v>1.8</v>
          </cell>
          <cell r="BF807">
            <v>0</v>
          </cell>
          <cell r="BG807">
            <v>0</v>
          </cell>
          <cell r="BH807">
            <v>0</v>
          </cell>
        </row>
        <row r="808">
          <cell r="H808">
            <v>4</v>
          </cell>
          <cell r="I808">
            <v>1.8</v>
          </cell>
          <cell r="J808">
            <v>0</v>
          </cell>
          <cell r="K808">
            <v>0</v>
          </cell>
          <cell r="L808">
            <v>0</v>
          </cell>
          <cell r="M808">
            <v>1.8</v>
          </cell>
          <cell r="N808">
            <v>0</v>
          </cell>
          <cell r="O808">
            <v>0</v>
          </cell>
          <cell r="P808">
            <v>0</v>
          </cell>
          <cell r="Q808">
            <v>1.8</v>
          </cell>
          <cell r="R808">
            <v>0</v>
          </cell>
          <cell r="S808">
            <v>0</v>
          </cell>
          <cell r="T808">
            <v>0</v>
          </cell>
          <cell r="U808">
            <v>1.8</v>
          </cell>
          <cell r="V808">
            <v>0</v>
          </cell>
          <cell r="W808">
            <v>0</v>
          </cell>
          <cell r="X808">
            <v>0</v>
          </cell>
          <cell r="Y808">
            <v>1.8</v>
          </cell>
          <cell r="Z808">
            <v>0</v>
          </cell>
          <cell r="AA808">
            <v>0</v>
          </cell>
          <cell r="AB808">
            <v>0</v>
          </cell>
          <cell r="AC808">
            <v>1.8</v>
          </cell>
          <cell r="AD808">
            <v>0</v>
          </cell>
          <cell r="AE808">
            <v>0</v>
          </cell>
          <cell r="AF808">
            <v>0</v>
          </cell>
          <cell r="AG808">
            <v>1.8</v>
          </cell>
          <cell r="AH808">
            <v>0</v>
          </cell>
          <cell r="AI808">
            <v>0</v>
          </cell>
          <cell r="AJ808">
            <v>0</v>
          </cell>
          <cell r="AK808">
            <v>1.8</v>
          </cell>
          <cell r="AL808">
            <v>0</v>
          </cell>
          <cell r="AM808">
            <v>0</v>
          </cell>
          <cell r="AN808">
            <v>0</v>
          </cell>
          <cell r="AO808">
            <v>1.8</v>
          </cell>
          <cell r="AP808">
            <v>0</v>
          </cell>
          <cell r="AQ808">
            <v>0</v>
          </cell>
          <cell r="AR808">
            <v>0</v>
          </cell>
          <cell r="AS808">
            <v>1.8</v>
          </cell>
          <cell r="AT808">
            <v>0</v>
          </cell>
          <cell r="AU808">
            <v>0</v>
          </cell>
          <cell r="AV808">
            <v>0</v>
          </cell>
          <cell r="AW808">
            <v>1.8</v>
          </cell>
          <cell r="AX808">
            <v>0</v>
          </cell>
          <cell r="AY808">
            <v>0</v>
          </cell>
          <cell r="AZ808">
            <v>0</v>
          </cell>
          <cell r="BA808">
            <v>1.8</v>
          </cell>
          <cell r="BB808">
            <v>0</v>
          </cell>
          <cell r="BC808">
            <v>0</v>
          </cell>
          <cell r="BD808">
            <v>0</v>
          </cell>
          <cell r="BE808">
            <v>1.8</v>
          </cell>
          <cell r="BF808">
            <v>0</v>
          </cell>
          <cell r="BG808">
            <v>0</v>
          </cell>
          <cell r="BH808">
            <v>0</v>
          </cell>
        </row>
        <row r="809">
          <cell r="H809">
            <v>5</v>
          </cell>
          <cell r="I809">
            <v>1.8</v>
          </cell>
          <cell r="J809">
            <v>0</v>
          </cell>
          <cell r="K809">
            <v>0</v>
          </cell>
          <cell r="L809">
            <v>0</v>
          </cell>
          <cell r="M809">
            <v>1.8</v>
          </cell>
          <cell r="N809">
            <v>0</v>
          </cell>
          <cell r="O809">
            <v>0</v>
          </cell>
          <cell r="P809">
            <v>0</v>
          </cell>
          <cell r="Q809">
            <v>1.8</v>
          </cell>
          <cell r="R809">
            <v>0</v>
          </cell>
          <cell r="S809">
            <v>0</v>
          </cell>
          <cell r="T809">
            <v>0</v>
          </cell>
          <cell r="U809">
            <v>1.8</v>
          </cell>
          <cell r="V809">
            <v>0</v>
          </cell>
          <cell r="W809">
            <v>0</v>
          </cell>
          <cell r="X809">
            <v>0</v>
          </cell>
          <cell r="Y809">
            <v>1.8</v>
          </cell>
          <cell r="Z809">
            <v>0</v>
          </cell>
          <cell r="AA809">
            <v>0</v>
          </cell>
          <cell r="AB809">
            <v>0</v>
          </cell>
          <cell r="AC809">
            <v>1.8</v>
          </cell>
          <cell r="AD809">
            <v>0</v>
          </cell>
          <cell r="AE809">
            <v>0</v>
          </cell>
          <cell r="AF809">
            <v>0</v>
          </cell>
          <cell r="AG809">
            <v>1.8</v>
          </cell>
          <cell r="AH809">
            <v>0</v>
          </cell>
          <cell r="AI809">
            <v>0</v>
          </cell>
          <cell r="AJ809">
            <v>0</v>
          </cell>
          <cell r="AK809">
            <v>1.8</v>
          </cell>
          <cell r="AL809">
            <v>0</v>
          </cell>
          <cell r="AM809">
            <v>0</v>
          </cell>
          <cell r="AN809">
            <v>0</v>
          </cell>
          <cell r="AO809">
            <v>1.8</v>
          </cell>
          <cell r="AP809">
            <v>0</v>
          </cell>
          <cell r="AQ809">
            <v>0</v>
          </cell>
          <cell r="AR809">
            <v>0</v>
          </cell>
          <cell r="AS809">
            <v>1.8</v>
          </cell>
          <cell r="AT809">
            <v>0</v>
          </cell>
          <cell r="AU809">
            <v>0</v>
          </cell>
          <cell r="AV809">
            <v>0</v>
          </cell>
          <cell r="AW809">
            <v>1.8</v>
          </cell>
          <cell r="AX809">
            <v>0</v>
          </cell>
          <cell r="AY809">
            <v>0</v>
          </cell>
          <cell r="AZ809">
            <v>0</v>
          </cell>
          <cell r="BA809">
            <v>1.8</v>
          </cell>
          <cell r="BB809">
            <v>0</v>
          </cell>
          <cell r="BC809">
            <v>0</v>
          </cell>
          <cell r="BD809">
            <v>0</v>
          </cell>
          <cell r="BE809">
            <v>1.8</v>
          </cell>
          <cell r="BF809">
            <v>0</v>
          </cell>
          <cell r="BG809">
            <v>0</v>
          </cell>
          <cell r="BH809">
            <v>0</v>
          </cell>
        </row>
        <row r="810">
          <cell r="H810">
            <v>6</v>
          </cell>
          <cell r="I810">
            <v>1.8</v>
          </cell>
          <cell r="J810">
            <v>0</v>
          </cell>
          <cell r="K810">
            <v>0</v>
          </cell>
          <cell r="L810">
            <v>0</v>
          </cell>
          <cell r="M810">
            <v>1.8</v>
          </cell>
          <cell r="N810">
            <v>0</v>
          </cell>
          <cell r="O810">
            <v>0</v>
          </cell>
          <cell r="P810">
            <v>0</v>
          </cell>
          <cell r="Q810">
            <v>1.8</v>
          </cell>
          <cell r="R810">
            <v>0</v>
          </cell>
          <cell r="S810">
            <v>0</v>
          </cell>
          <cell r="T810">
            <v>0</v>
          </cell>
          <cell r="U810">
            <v>1.8</v>
          </cell>
          <cell r="V810">
            <v>0</v>
          </cell>
          <cell r="W810">
            <v>0</v>
          </cell>
          <cell r="X810">
            <v>0</v>
          </cell>
          <cell r="Y810">
            <v>1.8</v>
          </cell>
          <cell r="Z810">
            <v>0</v>
          </cell>
          <cell r="AA810">
            <v>0</v>
          </cell>
          <cell r="AB810">
            <v>0</v>
          </cell>
          <cell r="AC810">
            <v>1.8</v>
          </cell>
          <cell r="AD810">
            <v>0</v>
          </cell>
          <cell r="AE810">
            <v>0</v>
          </cell>
          <cell r="AF810">
            <v>0</v>
          </cell>
          <cell r="AG810">
            <v>1.8</v>
          </cell>
          <cell r="AH810">
            <v>0</v>
          </cell>
          <cell r="AI810">
            <v>0</v>
          </cell>
          <cell r="AJ810">
            <v>0</v>
          </cell>
          <cell r="AK810">
            <v>1.8</v>
          </cell>
          <cell r="AL810">
            <v>0</v>
          </cell>
          <cell r="AM810">
            <v>0</v>
          </cell>
          <cell r="AN810">
            <v>0</v>
          </cell>
          <cell r="AO810">
            <v>1.8</v>
          </cell>
          <cell r="AP810">
            <v>0</v>
          </cell>
          <cell r="AQ810">
            <v>0</v>
          </cell>
          <cell r="AR810">
            <v>0</v>
          </cell>
          <cell r="AS810">
            <v>1.8</v>
          </cell>
          <cell r="AT810">
            <v>0</v>
          </cell>
          <cell r="AU810">
            <v>0</v>
          </cell>
          <cell r="AV810">
            <v>0</v>
          </cell>
          <cell r="AW810">
            <v>1.8</v>
          </cell>
          <cell r="AX810">
            <v>0</v>
          </cell>
          <cell r="AY810">
            <v>0</v>
          </cell>
          <cell r="AZ810">
            <v>0</v>
          </cell>
          <cell r="BA810">
            <v>1.8</v>
          </cell>
          <cell r="BB810">
            <v>0</v>
          </cell>
          <cell r="BC810">
            <v>0</v>
          </cell>
          <cell r="BD810">
            <v>0</v>
          </cell>
          <cell r="BE810">
            <v>1.8</v>
          </cell>
          <cell r="BF810">
            <v>0</v>
          </cell>
          <cell r="BG810">
            <v>0</v>
          </cell>
          <cell r="BH810">
            <v>0</v>
          </cell>
        </row>
        <row r="811">
          <cell r="H811" t="str">
            <v>Otros</v>
          </cell>
          <cell r="I811">
            <v>1.8</v>
          </cell>
          <cell r="J811">
            <v>0</v>
          </cell>
          <cell r="K811">
            <v>0</v>
          </cell>
          <cell r="L811">
            <v>0</v>
          </cell>
          <cell r="M811">
            <v>1.8</v>
          </cell>
          <cell r="N811">
            <v>0</v>
          </cell>
          <cell r="O811">
            <v>0</v>
          </cell>
          <cell r="P811">
            <v>0</v>
          </cell>
          <cell r="Q811">
            <v>1.8</v>
          </cell>
          <cell r="R811">
            <v>0</v>
          </cell>
          <cell r="S811">
            <v>0</v>
          </cell>
          <cell r="T811">
            <v>0</v>
          </cell>
          <cell r="U811">
            <v>1.8</v>
          </cell>
          <cell r="V811">
            <v>0</v>
          </cell>
          <cell r="W811">
            <v>0</v>
          </cell>
          <cell r="X811">
            <v>0</v>
          </cell>
          <cell r="Y811">
            <v>1.8</v>
          </cell>
          <cell r="Z811">
            <v>0</v>
          </cell>
          <cell r="AA811">
            <v>0</v>
          </cell>
          <cell r="AB811">
            <v>0</v>
          </cell>
          <cell r="AC811">
            <v>1.8</v>
          </cell>
          <cell r="AD811">
            <v>0</v>
          </cell>
          <cell r="AE811">
            <v>0</v>
          </cell>
          <cell r="AF811">
            <v>0</v>
          </cell>
          <cell r="AG811">
            <v>1.8</v>
          </cell>
          <cell r="AH811">
            <v>0</v>
          </cell>
          <cell r="AI811">
            <v>0</v>
          </cell>
          <cell r="AJ811">
            <v>0</v>
          </cell>
          <cell r="AK811">
            <v>1.8</v>
          </cell>
          <cell r="AL811">
            <v>0</v>
          </cell>
          <cell r="AM811">
            <v>0</v>
          </cell>
          <cell r="AN811">
            <v>0</v>
          </cell>
          <cell r="AO811">
            <v>1.8</v>
          </cell>
          <cell r="AP811">
            <v>0</v>
          </cell>
          <cell r="AQ811">
            <v>0</v>
          </cell>
          <cell r="AR811">
            <v>0</v>
          </cell>
          <cell r="AS811">
            <v>1.8</v>
          </cell>
          <cell r="AT811">
            <v>0</v>
          </cell>
          <cell r="AU811">
            <v>0</v>
          </cell>
          <cell r="AV811">
            <v>0</v>
          </cell>
          <cell r="AW811">
            <v>1.8</v>
          </cell>
          <cell r="AX811">
            <v>0</v>
          </cell>
          <cell r="AY811">
            <v>0</v>
          </cell>
          <cell r="AZ811">
            <v>0</v>
          </cell>
          <cell r="BA811">
            <v>1.8</v>
          </cell>
          <cell r="BB811">
            <v>0</v>
          </cell>
          <cell r="BC811">
            <v>0</v>
          </cell>
          <cell r="BD811">
            <v>0</v>
          </cell>
          <cell r="BE811">
            <v>1.8</v>
          </cell>
          <cell r="BF811">
            <v>0</v>
          </cell>
          <cell r="BG811">
            <v>0</v>
          </cell>
          <cell r="BH811">
            <v>0</v>
          </cell>
        </row>
        <row r="812">
          <cell r="H812" t="str">
            <v>Subtotal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  <cell r="AP812">
            <v>0</v>
          </cell>
          <cell r="AQ812">
            <v>0</v>
          </cell>
          <cell r="AR812">
            <v>0</v>
          </cell>
          <cell r="AS812">
            <v>0</v>
          </cell>
          <cell r="AT812">
            <v>0</v>
          </cell>
          <cell r="AU812">
            <v>0</v>
          </cell>
          <cell r="AV812">
            <v>0</v>
          </cell>
          <cell r="AW812">
            <v>0</v>
          </cell>
          <cell r="AX812">
            <v>0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0</v>
          </cell>
          <cell r="BD812">
            <v>0</v>
          </cell>
          <cell r="BE812">
            <v>0</v>
          </cell>
          <cell r="BF812">
            <v>0</v>
          </cell>
          <cell r="BG812">
            <v>0</v>
          </cell>
          <cell r="BH812">
            <v>0</v>
          </cell>
        </row>
        <row r="814">
          <cell r="H814" t="str">
            <v>Pequeños</v>
          </cell>
        </row>
        <row r="815">
          <cell r="H815" t="str">
            <v>Productores</v>
          </cell>
        </row>
        <row r="816">
          <cell r="H816">
            <v>1</v>
          </cell>
          <cell r="I816">
            <v>1.8</v>
          </cell>
          <cell r="J816">
            <v>0</v>
          </cell>
          <cell r="K816">
            <v>0</v>
          </cell>
          <cell r="L816">
            <v>0</v>
          </cell>
          <cell r="M816">
            <v>1.8</v>
          </cell>
          <cell r="N816">
            <v>0</v>
          </cell>
          <cell r="O816">
            <v>0</v>
          </cell>
          <cell r="P816">
            <v>0</v>
          </cell>
          <cell r="Q816">
            <v>1.8</v>
          </cell>
          <cell r="R816">
            <v>0</v>
          </cell>
          <cell r="S816">
            <v>0</v>
          </cell>
          <cell r="T816">
            <v>0</v>
          </cell>
          <cell r="U816">
            <v>1.8</v>
          </cell>
          <cell r="V816">
            <v>0</v>
          </cell>
          <cell r="W816">
            <v>0</v>
          </cell>
          <cell r="X816">
            <v>0</v>
          </cell>
          <cell r="Y816">
            <v>1.8</v>
          </cell>
          <cell r="Z816">
            <v>0</v>
          </cell>
          <cell r="AA816">
            <v>0</v>
          </cell>
          <cell r="AB816">
            <v>0</v>
          </cell>
          <cell r="AC816">
            <v>1.8</v>
          </cell>
          <cell r="AD816">
            <v>0</v>
          </cell>
          <cell r="AE816">
            <v>0</v>
          </cell>
          <cell r="AF816">
            <v>0</v>
          </cell>
          <cell r="AG816">
            <v>1.8</v>
          </cell>
          <cell r="AH816">
            <v>0</v>
          </cell>
          <cell r="AI816">
            <v>0</v>
          </cell>
          <cell r="AJ816">
            <v>0</v>
          </cell>
          <cell r="AK816">
            <v>1.8</v>
          </cell>
          <cell r="AL816">
            <v>0</v>
          </cell>
          <cell r="AM816">
            <v>0</v>
          </cell>
          <cell r="AN816">
            <v>0</v>
          </cell>
          <cell r="AO816">
            <v>1.8</v>
          </cell>
          <cell r="AP816">
            <v>0</v>
          </cell>
          <cell r="AQ816">
            <v>0</v>
          </cell>
          <cell r="AR816">
            <v>0</v>
          </cell>
          <cell r="AS816">
            <v>1.8</v>
          </cell>
          <cell r="AT816">
            <v>0</v>
          </cell>
          <cell r="AU816">
            <v>0</v>
          </cell>
          <cell r="AV816">
            <v>0</v>
          </cell>
          <cell r="AW816">
            <v>1.8</v>
          </cell>
          <cell r="AX816">
            <v>0</v>
          </cell>
          <cell r="AY816">
            <v>0</v>
          </cell>
          <cell r="AZ816">
            <v>0</v>
          </cell>
          <cell r="BA816">
            <v>1.8</v>
          </cell>
          <cell r="BB816">
            <v>0</v>
          </cell>
          <cell r="BC816">
            <v>0</v>
          </cell>
          <cell r="BD816">
            <v>0</v>
          </cell>
          <cell r="BE816">
            <v>1.8</v>
          </cell>
          <cell r="BF816">
            <v>0</v>
          </cell>
          <cell r="BG816">
            <v>0</v>
          </cell>
          <cell r="BH816">
            <v>0</v>
          </cell>
        </row>
        <row r="817">
          <cell r="H817">
            <v>2</v>
          </cell>
          <cell r="I817">
            <v>1.8</v>
          </cell>
          <cell r="J817">
            <v>0</v>
          </cell>
          <cell r="K817">
            <v>0</v>
          </cell>
          <cell r="L817">
            <v>0</v>
          </cell>
          <cell r="M817">
            <v>1.8</v>
          </cell>
          <cell r="N817">
            <v>0</v>
          </cell>
          <cell r="O817">
            <v>0</v>
          </cell>
          <cell r="P817">
            <v>0</v>
          </cell>
          <cell r="Q817">
            <v>1.8</v>
          </cell>
          <cell r="R817">
            <v>0</v>
          </cell>
          <cell r="S817">
            <v>0</v>
          </cell>
          <cell r="T817">
            <v>0</v>
          </cell>
          <cell r="U817">
            <v>1.8</v>
          </cell>
          <cell r="V817">
            <v>0</v>
          </cell>
          <cell r="W817">
            <v>0</v>
          </cell>
          <cell r="X817">
            <v>0</v>
          </cell>
          <cell r="Y817">
            <v>1.8</v>
          </cell>
          <cell r="Z817">
            <v>0</v>
          </cell>
          <cell r="AA817">
            <v>0</v>
          </cell>
          <cell r="AB817">
            <v>0</v>
          </cell>
          <cell r="AC817">
            <v>1.8</v>
          </cell>
          <cell r="AD817">
            <v>0</v>
          </cell>
          <cell r="AE817">
            <v>0</v>
          </cell>
          <cell r="AF817">
            <v>0</v>
          </cell>
          <cell r="AG817">
            <v>1.8</v>
          </cell>
          <cell r="AH817">
            <v>0</v>
          </cell>
          <cell r="AI817">
            <v>0</v>
          </cell>
          <cell r="AJ817">
            <v>0</v>
          </cell>
          <cell r="AK817">
            <v>1.8</v>
          </cell>
          <cell r="AL817">
            <v>0</v>
          </cell>
          <cell r="AM817">
            <v>0</v>
          </cell>
          <cell r="AN817">
            <v>0</v>
          </cell>
          <cell r="AO817">
            <v>1.8</v>
          </cell>
          <cell r="AP817">
            <v>0</v>
          </cell>
          <cell r="AQ817">
            <v>0</v>
          </cell>
          <cell r="AR817">
            <v>0</v>
          </cell>
          <cell r="AS817">
            <v>1.8</v>
          </cell>
          <cell r="AT817">
            <v>0</v>
          </cell>
          <cell r="AU817">
            <v>0</v>
          </cell>
          <cell r="AV817">
            <v>0</v>
          </cell>
          <cell r="AW817">
            <v>1.8</v>
          </cell>
          <cell r="AX817">
            <v>0</v>
          </cell>
          <cell r="AY817">
            <v>0</v>
          </cell>
          <cell r="AZ817">
            <v>0</v>
          </cell>
          <cell r="BA817">
            <v>1.8</v>
          </cell>
          <cell r="BB817">
            <v>0</v>
          </cell>
          <cell r="BC817">
            <v>0</v>
          </cell>
          <cell r="BD817">
            <v>0</v>
          </cell>
          <cell r="BE817">
            <v>1.8</v>
          </cell>
          <cell r="BF817">
            <v>0</v>
          </cell>
          <cell r="BG817">
            <v>0</v>
          </cell>
          <cell r="BH817">
            <v>0</v>
          </cell>
        </row>
        <row r="818">
          <cell r="H818">
            <v>3</v>
          </cell>
          <cell r="I818">
            <v>1.8</v>
          </cell>
          <cell r="J818">
            <v>0</v>
          </cell>
          <cell r="K818">
            <v>0</v>
          </cell>
          <cell r="L818">
            <v>0</v>
          </cell>
          <cell r="M818">
            <v>1.8</v>
          </cell>
          <cell r="N818">
            <v>0</v>
          </cell>
          <cell r="O818">
            <v>0</v>
          </cell>
          <cell r="P818">
            <v>0</v>
          </cell>
          <cell r="Q818">
            <v>1.8</v>
          </cell>
          <cell r="R818">
            <v>0</v>
          </cell>
          <cell r="S818">
            <v>0</v>
          </cell>
          <cell r="T818">
            <v>0</v>
          </cell>
          <cell r="U818">
            <v>1.8</v>
          </cell>
          <cell r="V818">
            <v>0</v>
          </cell>
          <cell r="W818">
            <v>0</v>
          </cell>
          <cell r="X818">
            <v>0</v>
          </cell>
          <cell r="Y818">
            <v>1.8</v>
          </cell>
          <cell r="Z818">
            <v>0</v>
          </cell>
          <cell r="AA818">
            <v>0</v>
          </cell>
          <cell r="AB818">
            <v>0</v>
          </cell>
          <cell r="AC818">
            <v>1.8</v>
          </cell>
          <cell r="AD818">
            <v>0</v>
          </cell>
          <cell r="AE818">
            <v>0</v>
          </cell>
          <cell r="AF818">
            <v>0</v>
          </cell>
          <cell r="AG818">
            <v>1.8</v>
          </cell>
          <cell r="AH818">
            <v>0</v>
          </cell>
          <cell r="AI818">
            <v>0</v>
          </cell>
          <cell r="AJ818">
            <v>0</v>
          </cell>
          <cell r="AK818">
            <v>1.8</v>
          </cell>
          <cell r="AL818">
            <v>0</v>
          </cell>
          <cell r="AM818">
            <v>0</v>
          </cell>
          <cell r="AN818">
            <v>0</v>
          </cell>
          <cell r="AO818">
            <v>1.8</v>
          </cell>
          <cell r="AP818">
            <v>0</v>
          </cell>
          <cell r="AQ818">
            <v>0</v>
          </cell>
          <cell r="AR818">
            <v>0</v>
          </cell>
          <cell r="AS818">
            <v>1.8</v>
          </cell>
          <cell r="AT818">
            <v>0</v>
          </cell>
          <cell r="AU818">
            <v>0</v>
          </cell>
          <cell r="AV818">
            <v>0</v>
          </cell>
          <cell r="AW818">
            <v>1.8</v>
          </cell>
          <cell r="AX818">
            <v>0</v>
          </cell>
          <cell r="AY818">
            <v>0</v>
          </cell>
          <cell r="AZ818">
            <v>0</v>
          </cell>
          <cell r="BA818">
            <v>1.8</v>
          </cell>
          <cell r="BB818">
            <v>0</v>
          </cell>
          <cell r="BC818">
            <v>0</v>
          </cell>
          <cell r="BD818">
            <v>0</v>
          </cell>
          <cell r="BE818">
            <v>1.8</v>
          </cell>
          <cell r="BF818">
            <v>0</v>
          </cell>
          <cell r="BG818">
            <v>0</v>
          </cell>
          <cell r="BH818">
            <v>0</v>
          </cell>
        </row>
        <row r="819">
          <cell r="H819">
            <v>4</v>
          </cell>
          <cell r="I819">
            <v>1.8</v>
          </cell>
          <cell r="J819">
            <v>0</v>
          </cell>
          <cell r="K819">
            <v>0</v>
          </cell>
          <cell r="L819">
            <v>0</v>
          </cell>
          <cell r="M819">
            <v>1.8</v>
          </cell>
          <cell r="N819">
            <v>0</v>
          </cell>
          <cell r="O819">
            <v>0</v>
          </cell>
          <cell r="P819">
            <v>0</v>
          </cell>
          <cell r="Q819">
            <v>1.8</v>
          </cell>
          <cell r="R819">
            <v>0</v>
          </cell>
          <cell r="S819">
            <v>0</v>
          </cell>
          <cell r="T819">
            <v>0</v>
          </cell>
          <cell r="U819">
            <v>1.8</v>
          </cell>
          <cell r="V819">
            <v>0</v>
          </cell>
          <cell r="W819">
            <v>0</v>
          </cell>
          <cell r="X819">
            <v>0</v>
          </cell>
          <cell r="Y819">
            <v>1.8</v>
          </cell>
          <cell r="Z819">
            <v>0</v>
          </cell>
          <cell r="AA819">
            <v>0</v>
          </cell>
          <cell r="AB819">
            <v>0</v>
          </cell>
          <cell r="AC819">
            <v>1.8</v>
          </cell>
          <cell r="AD819">
            <v>0</v>
          </cell>
          <cell r="AE819">
            <v>0</v>
          </cell>
          <cell r="AF819">
            <v>0</v>
          </cell>
          <cell r="AG819">
            <v>1.8</v>
          </cell>
          <cell r="AH819">
            <v>0</v>
          </cell>
          <cell r="AI819">
            <v>0</v>
          </cell>
          <cell r="AJ819">
            <v>0</v>
          </cell>
          <cell r="AK819">
            <v>1.8</v>
          </cell>
          <cell r="AL819">
            <v>0</v>
          </cell>
          <cell r="AM819">
            <v>0</v>
          </cell>
          <cell r="AN819">
            <v>0</v>
          </cell>
          <cell r="AO819">
            <v>1.8</v>
          </cell>
          <cell r="AP819">
            <v>0</v>
          </cell>
          <cell r="AQ819">
            <v>0</v>
          </cell>
          <cell r="AR819">
            <v>0</v>
          </cell>
          <cell r="AS819">
            <v>1.8</v>
          </cell>
          <cell r="AT819">
            <v>0</v>
          </cell>
          <cell r="AU819">
            <v>0</v>
          </cell>
          <cell r="AV819">
            <v>0</v>
          </cell>
          <cell r="AW819">
            <v>1.8</v>
          </cell>
          <cell r="AX819">
            <v>0</v>
          </cell>
          <cell r="AY819">
            <v>0</v>
          </cell>
          <cell r="AZ819">
            <v>0</v>
          </cell>
          <cell r="BA819">
            <v>1.8</v>
          </cell>
          <cell r="BB819">
            <v>0</v>
          </cell>
          <cell r="BC819">
            <v>0</v>
          </cell>
          <cell r="BD819">
            <v>0</v>
          </cell>
          <cell r="BE819">
            <v>1.8</v>
          </cell>
          <cell r="BF819">
            <v>0</v>
          </cell>
          <cell r="BG819">
            <v>0</v>
          </cell>
          <cell r="BH819">
            <v>0</v>
          </cell>
        </row>
        <row r="820">
          <cell r="H820">
            <v>5</v>
          </cell>
          <cell r="I820">
            <v>1.8</v>
          </cell>
          <cell r="J820">
            <v>0</v>
          </cell>
          <cell r="K820">
            <v>0</v>
          </cell>
          <cell r="L820">
            <v>0</v>
          </cell>
          <cell r="M820">
            <v>1.8</v>
          </cell>
          <cell r="N820">
            <v>0</v>
          </cell>
          <cell r="O820">
            <v>0</v>
          </cell>
          <cell r="P820">
            <v>0</v>
          </cell>
          <cell r="Q820">
            <v>1.8</v>
          </cell>
          <cell r="R820">
            <v>0</v>
          </cell>
          <cell r="S820">
            <v>0</v>
          </cell>
          <cell r="T820">
            <v>0</v>
          </cell>
          <cell r="U820">
            <v>1.8</v>
          </cell>
          <cell r="V820">
            <v>0</v>
          </cell>
          <cell r="W820">
            <v>0</v>
          </cell>
          <cell r="X820">
            <v>0</v>
          </cell>
          <cell r="Y820">
            <v>1.8</v>
          </cell>
          <cell r="Z820">
            <v>0</v>
          </cell>
          <cell r="AA820">
            <v>0</v>
          </cell>
          <cell r="AB820">
            <v>0</v>
          </cell>
          <cell r="AC820">
            <v>1.8</v>
          </cell>
          <cell r="AD820">
            <v>0</v>
          </cell>
          <cell r="AE820">
            <v>0</v>
          </cell>
          <cell r="AF820">
            <v>0</v>
          </cell>
          <cell r="AG820">
            <v>1.8</v>
          </cell>
          <cell r="AH820">
            <v>0</v>
          </cell>
          <cell r="AI820">
            <v>0</v>
          </cell>
          <cell r="AJ820">
            <v>0</v>
          </cell>
          <cell r="AK820">
            <v>1.8</v>
          </cell>
          <cell r="AL820">
            <v>0</v>
          </cell>
          <cell r="AM820">
            <v>0</v>
          </cell>
          <cell r="AN820">
            <v>0</v>
          </cell>
          <cell r="AO820">
            <v>1.8</v>
          </cell>
          <cell r="AP820">
            <v>0</v>
          </cell>
          <cell r="AQ820">
            <v>0</v>
          </cell>
          <cell r="AR820">
            <v>0</v>
          </cell>
          <cell r="AS820">
            <v>1.8</v>
          </cell>
          <cell r="AT820">
            <v>0</v>
          </cell>
          <cell r="AU820">
            <v>0</v>
          </cell>
          <cell r="AV820">
            <v>0</v>
          </cell>
          <cell r="AW820">
            <v>1.8</v>
          </cell>
          <cell r="AX820">
            <v>0</v>
          </cell>
          <cell r="AY820">
            <v>0</v>
          </cell>
          <cell r="AZ820">
            <v>0</v>
          </cell>
          <cell r="BA820">
            <v>1.8</v>
          </cell>
          <cell r="BB820">
            <v>0</v>
          </cell>
          <cell r="BC820">
            <v>0</v>
          </cell>
          <cell r="BD820">
            <v>0</v>
          </cell>
          <cell r="BE820">
            <v>1.8</v>
          </cell>
          <cell r="BF820">
            <v>0</v>
          </cell>
          <cell r="BG820">
            <v>0</v>
          </cell>
          <cell r="BH820">
            <v>0</v>
          </cell>
        </row>
        <row r="821">
          <cell r="H821">
            <v>6</v>
          </cell>
          <cell r="I821">
            <v>1.8</v>
          </cell>
          <cell r="J821">
            <v>0</v>
          </cell>
          <cell r="K821">
            <v>0</v>
          </cell>
          <cell r="L821">
            <v>0</v>
          </cell>
          <cell r="M821">
            <v>1.8</v>
          </cell>
          <cell r="N821">
            <v>0</v>
          </cell>
          <cell r="O821">
            <v>0</v>
          </cell>
          <cell r="P821">
            <v>0</v>
          </cell>
          <cell r="Q821">
            <v>1.8</v>
          </cell>
          <cell r="R821">
            <v>0</v>
          </cell>
          <cell r="S821">
            <v>0</v>
          </cell>
          <cell r="T821">
            <v>0</v>
          </cell>
          <cell r="U821">
            <v>1.8</v>
          </cell>
          <cell r="V821">
            <v>0</v>
          </cell>
          <cell r="W821">
            <v>0</v>
          </cell>
          <cell r="X821">
            <v>0</v>
          </cell>
          <cell r="Y821">
            <v>1.8</v>
          </cell>
          <cell r="Z821">
            <v>0</v>
          </cell>
          <cell r="AA821">
            <v>0</v>
          </cell>
          <cell r="AB821">
            <v>0</v>
          </cell>
          <cell r="AC821">
            <v>1.8</v>
          </cell>
          <cell r="AD821">
            <v>0</v>
          </cell>
          <cell r="AE821">
            <v>0</v>
          </cell>
          <cell r="AF821">
            <v>0</v>
          </cell>
          <cell r="AG821">
            <v>1.8</v>
          </cell>
          <cell r="AH821">
            <v>0</v>
          </cell>
          <cell r="AI821">
            <v>0</v>
          </cell>
          <cell r="AJ821">
            <v>0</v>
          </cell>
          <cell r="AK821">
            <v>1.8</v>
          </cell>
          <cell r="AL821">
            <v>0</v>
          </cell>
          <cell r="AM821">
            <v>0</v>
          </cell>
          <cell r="AN821">
            <v>0</v>
          </cell>
          <cell r="AO821">
            <v>1.8</v>
          </cell>
          <cell r="AP821">
            <v>0</v>
          </cell>
          <cell r="AQ821">
            <v>0</v>
          </cell>
          <cell r="AR821">
            <v>0</v>
          </cell>
          <cell r="AS821">
            <v>1.8</v>
          </cell>
          <cell r="AT821">
            <v>0</v>
          </cell>
          <cell r="AU821">
            <v>0</v>
          </cell>
          <cell r="AV821">
            <v>0</v>
          </cell>
          <cell r="AW821">
            <v>1.8</v>
          </cell>
          <cell r="AX821">
            <v>0</v>
          </cell>
          <cell r="AY821">
            <v>0</v>
          </cell>
          <cell r="AZ821">
            <v>0</v>
          </cell>
          <cell r="BA821">
            <v>1.8</v>
          </cell>
          <cell r="BB821">
            <v>0</v>
          </cell>
          <cell r="BC821">
            <v>0</v>
          </cell>
          <cell r="BD821">
            <v>0</v>
          </cell>
          <cell r="BE821">
            <v>1.8</v>
          </cell>
          <cell r="BF821">
            <v>0</v>
          </cell>
          <cell r="BG821">
            <v>0</v>
          </cell>
          <cell r="BH821">
            <v>0</v>
          </cell>
        </row>
        <row r="822">
          <cell r="H822" t="str">
            <v>Otros</v>
          </cell>
          <cell r="I822">
            <v>1.8</v>
          </cell>
          <cell r="J822">
            <v>0</v>
          </cell>
          <cell r="K822">
            <v>0</v>
          </cell>
          <cell r="L822">
            <v>0</v>
          </cell>
          <cell r="M822">
            <v>1.8</v>
          </cell>
          <cell r="N822">
            <v>0</v>
          </cell>
          <cell r="O822">
            <v>0</v>
          </cell>
          <cell r="P822">
            <v>0</v>
          </cell>
          <cell r="Q822">
            <v>1.8</v>
          </cell>
          <cell r="R822">
            <v>0</v>
          </cell>
          <cell r="S822">
            <v>0</v>
          </cell>
          <cell r="T822">
            <v>0</v>
          </cell>
          <cell r="U822">
            <v>1.8</v>
          </cell>
          <cell r="V822">
            <v>0</v>
          </cell>
          <cell r="W822">
            <v>0</v>
          </cell>
          <cell r="X822">
            <v>0</v>
          </cell>
          <cell r="Y822">
            <v>1.8</v>
          </cell>
          <cell r="Z822">
            <v>0</v>
          </cell>
          <cell r="AA822">
            <v>0</v>
          </cell>
          <cell r="AB822">
            <v>0</v>
          </cell>
          <cell r="AC822">
            <v>1.8</v>
          </cell>
          <cell r="AD822">
            <v>0</v>
          </cell>
          <cell r="AE822">
            <v>0</v>
          </cell>
          <cell r="AF822">
            <v>0</v>
          </cell>
          <cell r="AG822">
            <v>1.8</v>
          </cell>
          <cell r="AH822">
            <v>0</v>
          </cell>
          <cell r="AI822">
            <v>0</v>
          </cell>
          <cell r="AJ822">
            <v>0</v>
          </cell>
          <cell r="AK822">
            <v>1.8</v>
          </cell>
          <cell r="AL822">
            <v>0</v>
          </cell>
          <cell r="AM822">
            <v>0</v>
          </cell>
          <cell r="AN822">
            <v>0</v>
          </cell>
          <cell r="AO822">
            <v>1.8</v>
          </cell>
          <cell r="AP822">
            <v>0</v>
          </cell>
          <cell r="AQ822">
            <v>0</v>
          </cell>
          <cell r="AR822">
            <v>0</v>
          </cell>
          <cell r="AS822">
            <v>1.8</v>
          </cell>
          <cell r="AT822">
            <v>0</v>
          </cell>
          <cell r="AU822">
            <v>0</v>
          </cell>
          <cell r="AV822">
            <v>0</v>
          </cell>
          <cell r="AW822">
            <v>1.8</v>
          </cell>
          <cell r="AX822">
            <v>0</v>
          </cell>
          <cell r="AY822">
            <v>0</v>
          </cell>
          <cell r="AZ822">
            <v>0</v>
          </cell>
          <cell r="BA822">
            <v>1.8</v>
          </cell>
          <cell r="BB822">
            <v>0</v>
          </cell>
          <cell r="BC822">
            <v>0</v>
          </cell>
          <cell r="BD822">
            <v>0</v>
          </cell>
          <cell r="BE822">
            <v>1.8</v>
          </cell>
          <cell r="BF822">
            <v>0</v>
          </cell>
          <cell r="BG822">
            <v>0</v>
          </cell>
          <cell r="BH822">
            <v>0</v>
          </cell>
        </row>
        <row r="823">
          <cell r="H823" t="str">
            <v>Subtotal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O823">
            <v>0</v>
          </cell>
          <cell r="AP823">
            <v>0</v>
          </cell>
          <cell r="AQ823">
            <v>0</v>
          </cell>
          <cell r="AR823">
            <v>0</v>
          </cell>
          <cell r="AS823">
            <v>0</v>
          </cell>
          <cell r="AT823">
            <v>0</v>
          </cell>
          <cell r="AU823">
            <v>0</v>
          </cell>
          <cell r="AV823">
            <v>0</v>
          </cell>
          <cell r="AW823">
            <v>0</v>
          </cell>
          <cell r="AX823">
            <v>0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0</v>
          </cell>
          <cell r="BD823">
            <v>0</v>
          </cell>
          <cell r="BE823">
            <v>0</v>
          </cell>
          <cell r="BF823">
            <v>0</v>
          </cell>
          <cell r="BG823">
            <v>0</v>
          </cell>
          <cell r="BH823">
            <v>0</v>
          </cell>
        </row>
        <row r="825">
          <cell r="H825" t="str">
            <v xml:space="preserve">Grandes </v>
          </cell>
        </row>
        <row r="826">
          <cell r="H826" t="str">
            <v>Generadores</v>
          </cell>
        </row>
        <row r="827">
          <cell r="H827">
            <v>1</v>
          </cell>
          <cell r="I827">
            <v>1.8</v>
          </cell>
          <cell r="J827">
            <v>0</v>
          </cell>
          <cell r="K827">
            <v>0</v>
          </cell>
          <cell r="L827">
            <v>0</v>
          </cell>
          <cell r="M827">
            <v>1.8</v>
          </cell>
          <cell r="N827">
            <v>0</v>
          </cell>
          <cell r="O827">
            <v>0</v>
          </cell>
          <cell r="P827">
            <v>0</v>
          </cell>
          <cell r="Q827">
            <v>1.8</v>
          </cell>
          <cell r="R827">
            <v>0</v>
          </cell>
          <cell r="S827">
            <v>0</v>
          </cell>
          <cell r="T827">
            <v>0</v>
          </cell>
          <cell r="U827">
            <v>1.8</v>
          </cell>
          <cell r="V827">
            <v>0</v>
          </cell>
          <cell r="W827">
            <v>0</v>
          </cell>
          <cell r="X827">
            <v>0</v>
          </cell>
          <cell r="Y827">
            <v>1.8</v>
          </cell>
          <cell r="Z827">
            <v>0</v>
          </cell>
          <cell r="AA827">
            <v>0</v>
          </cell>
          <cell r="AB827">
            <v>0</v>
          </cell>
          <cell r="AC827">
            <v>1.8</v>
          </cell>
          <cell r="AD827">
            <v>0</v>
          </cell>
          <cell r="AE827">
            <v>0</v>
          </cell>
          <cell r="AF827">
            <v>0</v>
          </cell>
          <cell r="AG827">
            <v>1.8</v>
          </cell>
          <cell r="AH827">
            <v>0</v>
          </cell>
          <cell r="AI827">
            <v>0</v>
          </cell>
          <cell r="AJ827">
            <v>0</v>
          </cell>
          <cell r="AK827">
            <v>1.8</v>
          </cell>
          <cell r="AL827">
            <v>0</v>
          </cell>
          <cell r="AM827">
            <v>0</v>
          </cell>
          <cell r="AN827">
            <v>0</v>
          </cell>
          <cell r="AO827">
            <v>1.8</v>
          </cell>
          <cell r="AP827">
            <v>0</v>
          </cell>
          <cell r="AQ827">
            <v>0</v>
          </cell>
          <cell r="AR827">
            <v>0</v>
          </cell>
          <cell r="AS827">
            <v>1.8</v>
          </cell>
          <cell r="AT827">
            <v>0</v>
          </cell>
          <cell r="AU827">
            <v>0</v>
          </cell>
          <cell r="AV827">
            <v>0</v>
          </cell>
          <cell r="AW827">
            <v>1.8</v>
          </cell>
          <cell r="AX827">
            <v>0</v>
          </cell>
          <cell r="AY827">
            <v>0</v>
          </cell>
          <cell r="AZ827">
            <v>0</v>
          </cell>
          <cell r="BA827">
            <v>1.8</v>
          </cell>
          <cell r="BB827">
            <v>0</v>
          </cell>
          <cell r="BC827">
            <v>0</v>
          </cell>
          <cell r="BD827">
            <v>0</v>
          </cell>
          <cell r="BE827">
            <v>1.8</v>
          </cell>
          <cell r="BF827">
            <v>0</v>
          </cell>
          <cell r="BG827">
            <v>0</v>
          </cell>
          <cell r="BH827">
            <v>0</v>
          </cell>
        </row>
        <row r="828">
          <cell r="H828">
            <v>2</v>
          </cell>
          <cell r="I828">
            <v>1.8</v>
          </cell>
          <cell r="J828">
            <v>0</v>
          </cell>
          <cell r="K828">
            <v>0</v>
          </cell>
          <cell r="L828">
            <v>0</v>
          </cell>
          <cell r="M828">
            <v>1.8</v>
          </cell>
          <cell r="N828">
            <v>0</v>
          </cell>
          <cell r="O828">
            <v>0</v>
          </cell>
          <cell r="P828">
            <v>0</v>
          </cell>
          <cell r="Q828">
            <v>1.8</v>
          </cell>
          <cell r="R828">
            <v>0</v>
          </cell>
          <cell r="S828">
            <v>0</v>
          </cell>
          <cell r="T828">
            <v>0</v>
          </cell>
          <cell r="U828">
            <v>1.8</v>
          </cell>
          <cell r="V828">
            <v>0</v>
          </cell>
          <cell r="W828">
            <v>0</v>
          </cell>
          <cell r="X828">
            <v>0</v>
          </cell>
          <cell r="Y828">
            <v>1.8</v>
          </cell>
          <cell r="Z828">
            <v>0</v>
          </cell>
          <cell r="AA828">
            <v>0</v>
          </cell>
          <cell r="AB828">
            <v>0</v>
          </cell>
          <cell r="AC828">
            <v>1.8</v>
          </cell>
          <cell r="AD828">
            <v>0</v>
          </cell>
          <cell r="AE828">
            <v>0</v>
          </cell>
          <cell r="AF828">
            <v>0</v>
          </cell>
          <cell r="AG828">
            <v>1.8</v>
          </cell>
          <cell r="AH828">
            <v>0</v>
          </cell>
          <cell r="AI828">
            <v>0</v>
          </cell>
          <cell r="AJ828">
            <v>0</v>
          </cell>
          <cell r="AK828">
            <v>1.8</v>
          </cell>
          <cell r="AL828">
            <v>0</v>
          </cell>
          <cell r="AM828">
            <v>0</v>
          </cell>
          <cell r="AN828">
            <v>0</v>
          </cell>
          <cell r="AO828">
            <v>1.8</v>
          </cell>
          <cell r="AP828">
            <v>0</v>
          </cell>
          <cell r="AQ828">
            <v>0</v>
          </cell>
          <cell r="AR828">
            <v>0</v>
          </cell>
          <cell r="AS828">
            <v>1.8</v>
          </cell>
          <cell r="AT828">
            <v>0</v>
          </cell>
          <cell r="AU828">
            <v>0</v>
          </cell>
          <cell r="AV828">
            <v>0</v>
          </cell>
          <cell r="AW828">
            <v>1.8</v>
          </cell>
          <cell r="AX828">
            <v>0</v>
          </cell>
          <cell r="AY828">
            <v>0</v>
          </cell>
          <cell r="AZ828">
            <v>0</v>
          </cell>
          <cell r="BA828">
            <v>1.8</v>
          </cell>
          <cell r="BB828">
            <v>0</v>
          </cell>
          <cell r="BC828">
            <v>0</v>
          </cell>
          <cell r="BD828">
            <v>0</v>
          </cell>
          <cell r="BE828">
            <v>1.8</v>
          </cell>
          <cell r="BF828">
            <v>0</v>
          </cell>
          <cell r="BG828">
            <v>0</v>
          </cell>
          <cell r="BH828">
            <v>0</v>
          </cell>
        </row>
        <row r="829">
          <cell r="H829">
            <v>3</v>
          </cell>
          <cell r="I829">
            <v>1.8</v>
          </cell>
          <cell r="J829">
            <v>0</v>
          </cell>
          <cell r="K829">
            <v>0</v>
          </cell>
          <cell r="L829">
            <v>0</v>
          </cell>
          <cell r="M829">
            <v>1.8</v>
          </cell>
          <cell r="N829">
            <v>0</v>
          </cell>
          <cell r="O829">
            <v>0</v>
          </cell>
          <cell r="P829">
            <v>0</v>
          </cell>
          <cell r="Q829">
            <v>1.8</v>
          </cell>
          <cell r="R829">
            <v>0</v>
          </cell>
          <cell r="S829">
            <v>0</v>
          </cell>
          <cell r="T829">
            <v>0</v>
          </cell>
          <cell r="U829">
            <v>1.8</v>
          </cell>
          <cell r="V829">
            <v>0</v>
          </cell>
          <cell r="W829">
            <v>0</v>
          </cell>
          <cell r="X829">
            <v>0</v>
          </cell>
          <cell r="Y829">
            <v>1.8</v>
          </cell>
          <cell r="Z829">
            <v>0</v>
          </cell>
          <cell r="AA829">
            <v>0</v>
          </cell>
          <cell r="AB829">
            <v>0</v>
          </cell>
          <cell r="AC829">
            <v>1.8</v>
          </cell>
          <cell r="AD829">
            <v>0</v>
          </cell>
          <cell r="AE829">
            <v>0</v>
          </cell>
          <cell r="AF829">
            <v>0</v>
          </cell>
          <cell r="AG829">
            <v>1.8</v>
          </cell>
          <cell r="AH829">
            <v>0</v>
          </cell>
          <cell r="AI829">
            <v>0</v>
          </cell>
          <cell r="AJ829">
            <v>0</v>
          </cell>
          <cell r="AK829">
            <v>1.8</v>
          </cell>
          <cell r="AL829">
            <v>0</v>
          </cell>
          <cell r="AM829">
            <v>0</v>
          </cell>
          <cell r="AN829">
            <v>0</v>
          </cell>
          <cell r="AO829">
            <v>1.8</v>
          </cell>
          <cell r="AP829">
            <v>0</v>
          </cell>
          <cell r="AQ829">
            <v>0</v>
          </cell>
          <cell r="AR829">
            <v>0</v>
          </cell>
          <cell r="AS829">
            <v>1.8</v>
          </cell>
          <cell r="AT829">
            <v>0</v>
          </cell>
          <cell r="AU829">
            <v>0</v>
          </cell>
          <cell r="AV829">
            <v>0</v>
          </cell>
          <cell r="AW829">
            <v>1.8</v>
          </cell>
          <cell r="AX829">
            <v>0</v>
          </cell>
          <cell r="AY829">
            <v>0</v>
          </cell>
          <cell r="AZ829">
            <v>0</v>
          </cell>
          <cell r="BA829">
            <v>1.8</v>
          </cell>
          <cell r="BB829">
            <v>0</v>
          </cell>
          <cell r="BC829">
            <v>0</v>
          </cell>
          <cell r="BD829">
            <v>0</v>
          </cell>
          <cell r="BE829">
            <v>1.8</v>
          </cell>
          <cell r="BF829">
            <v>0</v>
          </cell>
          <cell r="BG829">
            <v>0</v>
          </cell>
          <cell r="BH829">
            <v>0</v>
          </cell>
        </row>
        <row r="830">
          <cell r="H830" t="str">
            <v>Otros</v>
          </cell>
          <cell r="I830">
            <v>1.8</v>
          </cell>
          <cell r="J830">
            <v>0</v>
          </cell>
          <cell r="K830">
            <v>0</v>
          </cell>
          <cell r="L830">
            <v>0</v>
          </cell>
          <cell r="M830">
            <v>1.8</v>
          </cell>
          <cell r="N830">
            <v>0</v>
          </cell>
          <cell r="O830">
            <v>0</v>
          </cell>
          <cell r="P830">
            <v>0</v>
          </cell>
          <cell r="Q830">
            <v>1.8</v>
          </cell>
          <cell r="R830">
            <v>0</v>
          </cell>
          <cell r="S830">
            <v>0</v>
          </cell>
          <cell r="T830">
            <v>0</v>
          </cell>
          <cell r="U830">
            <v>1.8</v>
          </cell>
          <cell r="V830">
            <v>0</v>
          </cell>
          <cell r="W830">
            <v>0</v>
          </cell>
          <cell r="X830">
            <v>0</v>
          </cell>
          <cell r="Y830">
            <v>1.8</v>
          </cell>
          <cell r="Z830">
            <v>0</v>
          </cell>
          <cell r="AA830">
            <v>0</v>
          </cell>
          <cell r="AB830">
            <v>0</v>
          </cell>
          <cell r="AC830">
            <v>1.8</v>
          </cell>
          <cell r="AD830">
            <v>0</v>
          </cell>
          <cell r="AE830">
            <v>0</v>
          </cell>
          <cell r="AF830">
            <v>0</v>
          </cell>
          <cell r="AG830">
            <v>1.8</v>
          </cell>
          <cell r="AH830">
            <v>0</v>
          </cell>
          <cell r="AI830">
            <v>0</v>
          </cell>
          <cell r="AJ830">
            <v>0</v>
          </cell>
          <cell r="AK830">
            <v>1.8</v>
          </cell>
          <cell r="AL830">
            <v>0</v>
          </cell>
          <cell r="AM830">
            <v>0</v>
          </cell>
          <cell r="AN830">
            <v>0</v>
          </cell>
          <cell r="AO830">
            <v>1.8</v>
          </cell>
          <cell r="AP830">
            <v>0</v>
          </cell>
          <cell r="AQ830">
            <v>0</v>
          </cell>
          <cell r="AR830">
            <v>0</v>
          </cell>
          <cell r="AS830">
            <v>1.8</v>
          </cell>
          <cell r="AT830">
            <v>0</v>
          </cell>
          <cell r="AU830">
            <v>0</v>
          </cell>
          <cell r="AV830">
            <v>0</v>
          </cell>
          <cell r="AW830">
            <v>1.8</v>
          </cell>
          <cell r="AX830">
            <v>0</v>
          </cell>
          <cell r="AY830">
            <v>0</v>
          </cell>
          <cell r="AZ830">
            <v>0</v>
          </cell>
          <cell r="BA830">
            <v>1.8</v>
          </cell>
          <cell r="BB830">
            <v>0</v>
          </cell>
          <cell r="BC830">
            <v>0</v>
          </cell>
          <cell r="BD830">
            <v>0</v>
          </cell>
          <cell r="BE830">
            <v>1.8</v>
          </cell>
          <cell r="BF830">
            <v>0</v>
          </cell>
          <cell r="BG830">
            <v>0</v>
          </cell>
          <cell r="BH830">
            <v>0</v>
          </cell>
        </row>
        <row r="831">
          <cell r="H831" t="str">
            <v>Subtotal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T831">
            <v>0</v>
          </cell>
          <cell r="AU831">
            <v>0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0</v>
          </cell>
          <cell r="BD831">
            <v>0</v>
          </cell>
          <cell r="BE831">
            <v>0</v>
          </cell>
          <cell r="BF831">
            <v>0</v>
          </cell>
          <cell r="BG831">
            <v>0</v>
          </cell>
          <cell r="BH831">
            <v>0</v>
          </cell>
        </row>
        <row r="833">
          <cell r="H833" t="str">
            <v>OTROS</v>
          </cell>
          <cell r="I833">
            <v>1.8</v>
          </cell>
          <cell r="J833">
            <v>0</v>
          </cell>
          <cell r="K833">
            <v>0</v>
          </cell>
          <cell r="L833">
            <v>0</v>
          </cell>
          <cell r="M833">
            <v>1.8</v>
          </cell>
          <cell r="N833">
            <v>0</v>
          </cell>
          <cell r="O833">
            <v>0</v>
          </cell>
          <cell r="P833">
            <v>0</v>
          </cell>
          <cell r="Q833">
            <v>1.8</v>
          </cell>
          <cell r="R833">
            <v>0</v>
          </cell>
          <cell r="S833">
            <v>0</v>
          </cell>
          <cell r="T833">
            <v>0</v>
          </cell>
          <cell r="U833">
            <v>1.8</v>
          </cell>
          <cell r="V833">
            <v>0</v>
          </cell>
          <cell r="W833">
            <v>0</v>
          </cell>
          <cell r="X833">
            <v>0</v>
          </cell>
          <cell r="Y833">
            <v>1.8</v>
          </cell>
          <cell r="Z833">
            <v>0</v>
          </cell>
          <cell r="AA833">
            <v>0</v>
          </cell>
          <cell r="AB833">
            <v>0</v>
          </cell>
          <cell r="AC833">
            <v>1.8</v>
          </cell>
          <cell r="AD833">
            <v>0</v>
          </cell>
          <cell r="AE833">
            <v>0</v>
          </cell>
          <cell r="AF833">
            <v>0</v>
          </cell>
          <cell r="AG833">
            <v>1.8</v>
          </cell>
          <cell r="AH833">
            <v>0</v>
          </cell>
          <cell r="AI833">
            <v>0</v>
          </cell>
          <cell r="AJ833">
            <v>0</v>
          </cell>
          <cell r="AK833">
            <v>1.8</v>
          </cell>
          <cell r="AL833">
            <v>0</v>
          </cell>
          <cell r="AM833">
            <v>0</v>
          </cell>
          <cell r="AN833">
            <v>0</v>
          </cell>
          <cell r="AO833">
            <v>1.8</v>
          </cell>
          <cell r="AP833">
            <v>0</v>
          </cell>
          <cell r="AQ833">
            <v>0</v>
          </cell>
          <cell r="AR833">
            <v>0</v>
          </cell>
          <cell r="AS833">
            <v>1.8</v>
          </cell>
          <cell r="AT833">
            <v>0</v>
          </cell>
          <cell r="AU833">
            <v>0</v>
          </cell>
          <cell r="AV833">
            <v>0</v>
          </cell>
          <cell r="AW833">
            <v>1.8</v>
          </cell>
          <cell r="AX833">
            <v>0</v>
          </cell>
          <cell r="AY833">
            <v>0</v>
          </cell>
          <cell r="AZ833">
            <v>0</v>
          </cell>
          <cell r="BA833">
            <v>1.8</v>
          </cell>
          <cell r="BB833">
            <v>0</v>
          </cell>
          <cell r="BC833">
            <v>0</v>
          </cell>
          <cell r="BD833">
            <v>0</v>
          </cell>
          <cell r="BE833">
            <v>1.8</v>
          </cell>
          <cell r="BF833">
            <v>0</v>
          </cell>
          <cell r="BG833">
            <v>0</v>
          </cell>
          <cell r="BH833">
            <v>0</v>
          </cell>
        </row>
        <row r="835">
          <cell r="H835" t="str">
            <v>TOTAL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0</v>
          </cell>
          <cell r="BD835">
            <v>0</v>
          </cell>
          <cell r="BE835">
            <v>0</v>
          </cell>
          <cell r="BF835">
            <v>0</v>
          </cell>
          <cell r="BG835">
            <v>0</v>
          </cell>
          <cell r="BH835">
            <v>0</v>
          </cell>
        </row>
        <row r="839">
          <cell r="I839" t="str">
            <v>ENERO/97</v>
          </cell>
          <cell r="M839" t="str">
            <v>FEBRERO/97</v>
          </cell>
          <cell r="Q839" t="str">
            <v>MARZO/97</v>
          </cell>
          <cell r="U839">
            <v>0</v>
          </cell>
          <cell r="Y839">
            <v>0</v>
          </cell>
          <cell r="AC839">
            <v>0</v>
          </cell>
          <cell r="AG839">
            <v>0</v>
          </cell>
          <cell r="AK839">
            <v>0</v>
          </cell>
          <cell r="AO839">
            <v>0</v>
          </cell>
          <cell r="AS839">
            <v>0</v>
          </cell>
          <cell r="AW839">
            <v>0</v>
          </cell>
          <cell r="BA839">
            <v>0</v>
          </cell>
          <cell r="BE839">
            <v>0</v>
          </cell>
        </row>
        <row r="840">
          <cell r="H840" t="str">
            <v>ZONA 3</v>
          </cell>
          <cell r="I840" t="str">
            <v>I. REC F. CORRIENTE</v>
          </cell>
          <cell r="J840" t="str">
            <v>RECAUDOS F. CORR</v>
          </cell>
          <cell r="K840" t="str">
            <v>RECAUDOS REC. CARTERA</v>
          </cell>
          <cell r="L840" t="str">
            <v>TOTAL</v>
          </cell>
          <cell r="M840" t="str">
            <v>I. REC F. CORRIENTE</v>
          </cell>
          <cell r="N840" t="str">
            <v>RECAUDOS F. CORR</v>
          </cell>
          <cell r="O840" t="str">
            <v>RECAUDOS REC. CARTERA</v>
          </cell>
          <cell r="P840" t="str">
            <v>TOTAL</v>
          </cell>
          <cell r="Q840" t="str">
            <v>I. REC F. CORRIENTE</v>
          </cell>
          <cell r="R840" t="str">
            <v>RECAUDOS F. CORR</v>
          </cell>
          <cell r="S840" t="str">
            <v>RECAUDOS REC. CARTERA</v>
          </cell>
          <cell r="T840" t="str">
            <v>TOTAL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0</v>
          </cell>
          <cell r="BD840">
            <v>0</v>
          </cell>
          <cell r="BE840">
            <v>0</v>
          </cell>
          <cell r="BF840">
            <v>0</v>
          </cell>
          <cell r="BG840">
            <v>0</v>
          </cell>
          <cell r="BH840">
            <v>0</v>
          </cell>
        </row>
        <row r="841">
          <cell r="H841" t="str">
            <v>Residencial</v>
          </cell>
        </row>
        <row r="842">
          <cell r="H842">
            <v>1</v>
          </cell>
          <cell r="I842">
            <v>4.5</v>
          </cell>
          <cell r="J842">
            <v>0</v>
          </cell>
          <cell r="K842">
            <v>0</v>
          </cell>
          <cell r="L842">
            <v>0</v>
          </cell>
          <cell r="M842">
            <v>4.5</v>
          </cell>
          <cell r="N842">
            <v>0</v>
          </cell>
          <cell r="O842">
            <v>0</v>
          </cell>
          <cell r="P842">
            <v>0</v>
          </cell>
          <cell r="Q842">
            <v>4.5</v>
          </cell>
          <cell r="R842">
            <v>0</v>
          </cell>
          <cell r="S842">
            <v>0</v>
          </cell>
          <cell r="T842">
            <v>0</v>
          </cell>
          <cell r="U842">
            <v>4.5</v>
          </cell>
          <cell r="V842">
            <v>0</v>
          </cell>
          <cell r="W842">
            <v>0</v>
          </cell>
          <cell r="X842">
            <v>0</v>
          </cell>
          <cell r="Y842">
            <v>4.5</v>
          </cell>
          <cell r="Z842">
            <v>0</v>
          </cell>
          <cell r="AA842">
            <v>0</v>
          </cell>
          <cell r="AB842">
            <v>0</v>
          </cell>
          <cell r="AC842">
            <v>4.5</v>
          </cell>
          <cell r="AD842">
            <v>0</v>
          </cell>
          <cell r="AE842">
            <v>0</v>
          </cell>
          <cell r="AF842">
            <v>0</v>
          </cell>
          <cell r="AG842">
            <v>4.5</v>
          </cell>
          <cell r="AH842">
            <v>0</v>
          </cell>
          <cell r="AI842">
            <v>0</v>
          </cell>
          <cell r="AJ842">
            <v>0</v>
          </cell>
          <cell r="AK842">
            <v>4.5</v>
          </cell>
          <cell r="AL842">
            <v>0</v>
          </cell>
          <cell r="AM842">
            <v>0</v>
          </cell>
          <cell r="AN842">
            <v>0</v>
          </cell>
          <cell r="AO842">
            <v>4.5</v>
          </cell>
          <cell r="AP842">
            <v>0</v>
          </cell>
          <cell r="AQ842">
            <v>0</v>
          </cell>
          <cell r="AR842">
            <v>0</v>
          </cell>
          <cell r="AS842">
            <v>4.5</v>
          </cell>
          <cell r="AT842">
            <v>0</v>
          </cell>
          <cell r="AU842">
            <v>0</v>
          </cell>
          <cell r="AV842">
            <v>0</v>
          </cell>
          <cell r="AW842">
            <v>4.5</v>
          </cell>
          <cell r="AX842">
            <v>0</v>
          </cell>
          <cell r="AY842">
            <v>0</v>
          </cell>
          <cell r="AZ842">
            <v>0</v>
          </cell>
          <cell r="BA842">
            <v>4.5</v>
          </cell>
          <cell r="BB842">
            <v>0</v>
          </cell>
          <cell r="BC842">
            <v>0</v>
          </cell>
          <cell r="BD842">
            <v>0</v>
          </cell>
          <cell r="BE842">
            <v>4.5</v>
          </cell>
          <cell r="BF842">
            <v>0</v>
          </cell>
          <cell r="BG842">
            <v>0</v>
          </cell>
          <cell r="BH842">
            <v>0</v>
          </cell>
        </row>
        <row r="843">
          <cell r="H843">
            <v>2</v>
          </cell>
          <cell r="I843">
            <v>4.5</v>
          </cell>
          <cell r="J843">
            <v>0</v>
          </cell>
          <cell r="K843">
            <v>0</v>
          </cell>
          <cell r="L843">
            <v>0</v>
          </cell>
          <cell r="M843">
            <v>4.5</v>
          </cell>
          <cell r="N843">
            <v>0</v>
          </cell>
          <cell r="O843">
            <v>0</v>
          </cell>
          <cell r="P843">
            <v>0</v>
          </cell>
          <cell r="Q843">
            <v>4.5</v>
          </cell>
          <cell r="R843">
            <v>0</v>
          </cell>
          <cell r="S843">
            <v>0</v>
          </cell>
          <cell r="T843">
            <v>0</v>
          </cell>
          <cell r="U843">
            <v>4.5</v>
          </cell>
          <cell r="V843">
            <v>0</v>
          </cell>
          <cell r="W843">
            <v>0</v>
          </cell>
          <cell r="X843">
            <v>0</v>
          </cell>
          <cell r="Y843">
            <v>4.5</v>
          </cell>
          <cell r="Z843">
            <v>0</v>
          </cell>
          <cell r="AA843">
            <v>0</v>
          </cell>
          <cell r="AB843">
            <v>0</v>
          </cell>
          <cell r="AC843">
            <v>4.5</v>
          </cell>
          <cell r="AD843">
            <v>0</v>
          </cell>
          <cell r="AE843">
            <v>0</v>
          </cell>
          <cell r="AF843">
            <v>0</v>
          </cell>
          <cell r="AG843">
            <v>4.5</v>
          </cell>
          <cell r="AH843">
            <v>0</v>
          </cell>
          <cell r="AI843">
            <v>0</v>
          </cell>
          <cell r="AJ843">
            <v>0</v>
          </cell>
          <cell r="AK843">
            <v>4.5</v>
          </cell>
          <cell r="AL843">
            <v>0</v>
          </cell>
          <cell r="AM843">
            <v>0</v>
          </cell>
          <cell r="AN843">
            <v>0</v>
          </cell>
          <cell r="AO843">
            <v>4.5</v>
          </cell>
          <cell r="AP843">
            <v>0</v>
          </cell>
          <cell r="AQ843">
            <v>0</v>
          </cell>
          <cell r="AR843">
            <v>0</v>
          </cell>
          <cell r="AS843">
            <v>4.5</v>
          </cell>
          <cell r="AT843">
            <v>0</v>
          </cell>
          <cell r="AU843">
            <v>0</v>
          </cell>
          <cell r="AV843">
            <v>0</v>
          </cell>
          <cell r="AW843">
            <v>4.5</v>
          </cell>
          <cell r="AX843">
            <v>0</v>
          </cell>
          <cell r="AY843">
            <v>0</v>
          </cell>
          <cell r="AZ843">
            <v>0</v>
          </cell>
          <cell r="BA843">
            <v>4.5</v>
          </cell>
          <cell r="BB843">
            <v>0</v>
          </cell>
          <cell r="BC843">
            <v>0</v>
          </cell>
          <cell r="BD843">
            <v>0</v>
          </cell>
          <cell r="BE843">
            <v>4.5</v>
          </cell>
          <cell r="BF843">
            <v>0</v>
          </cell>
          <cell r="BG843">
            <v>0</v>
          </cell>
          <cell r="BH843">
            <v>0</v>
          </cell>
        </row>
        <row r="844">
          <cell r="H844">
            <v>3</v>
          </cell>
          <cell r="I844">
            <v>4.5</v>
          </cell>
          <cell r="J844">
            <v>0</v>
          </cell>
          <cell r="K844">
            <v>0</v>
          </cell>
          <cell r="L844">
            <v>0</v>
          </cell>
          <cell r="M844">
            <v>4.5</v>
          </cell>
          <cell r="N844">
            <v>0</v>
          </cell>
          <cell r="O844">
            <v>0</v>
          </cell>
          <cell r="P844">
            <v>0</v>
          </cell>
          <cell r="Q844">
            <v>4.5</v>
          </cell>
          <cell r="R844">
            <v>0</v>
          </cell>
          <cell r="S844">
            <v>0</v>
          </cell>
          <cell r="T844">
            <v>0</v>
          </cell>
          <cell r="U844">
            <v>4.5</v>
          </cell>
          <cell r="V844">
            <v>0</v>
          </cell>
          <cell r="W844">
            <v>0</v>
          </cell>
          <cell r="X844">
            <v>0</v>
          </cell>
          <cell r="Y844">
            <v>4.5</v>
          </cell>
          <cell r="Z844">
            <v>0</v>
          </cell>
          <cell r="AA844">
            <v>0</v>
          </cell>
          <cell r="AB844">
            <v>0</v>
          </cell>
          <cell r="AC844">
            <v>4.5</v>
          </cell>
          <cell r="AD844">
            <v>0</v>
          </cell>
          <cell r="AE844">
            <v>0</v>
          </cell>
          <cell r="AF844">
            <v>0</v>
          </cell>
          <cell r="AG844">
            <v>4.5</v>
          </cell>
          <cell r="AH844">
            <v>0</v>
          </cell>
          <cell r="AI844">
            <v>0</v>
          </cell>
          <cell r="AJ844">
            <v>0</v>
          </cell>
          <cell r="AK844">
            <v>4.5</v>
          </cell>
          <cell r="AL844">
            <v>0</v>
          </cell>
          <cell r="AM844">
            <v>0</v>
          </cell>
          <cell r="AN844">
            <v>0</v>
          </cell>
          <cell r="AO844">
            <v>4.5</v>
          </cell>
          <cell r="AP844">
            <v>0</v>
          </cell>
          <cell r="AQ844">
            <v>0</v>
          </cell>
          <cell r="AR844">
            <v>0</v>
          </cell>
          <cell r="AS844">
            <v>4.5</v>
          </cell>
          <cell r="AT844">
            <v>0</v>
          </cell>
          <cell r="AU844">
            <v>0</v>
          </cell>
          <cell r="AV844">
            <v>0</v>
          </cell>
          <cell r="AW844">
            <v>4.5</v>
          </cell>
          <cell r="AX844">
            <v>0</v>
          </cell>
          <cell r="AY844">
            <v>0</v>
          </cell>
          <cell r="AZ844">
            <v>0</v>
          </cell>
          <cell r="BA844">
            <v>4.5</v>
          </cell>
          <cell r="BB844">
            <v>0</v>
          </cell>
          <cell r="BC844">
            <v>0</v>
          </cell>
          <cell r="BD844">
            <v>0</v>
          </cell>
          <cell r="BE844">
            <v>4.5</v>
          </cell>
          <cell r="BF844">
            <v>0</v>
          </cell>
          <cell r="BG844">
            <v>0</v>
          </cell>
          <cell r="BH844">
            <v>0</v>
          </cell>
        </row>
        <row r="845">
          <cell r="H845">
            <v>4</v>
          </cell>
          <cell r="I845">
            <v>4.5</v>
          </cell>
          <cell r="J845">
            <v>0</v>
          </cell>
          <cell r="K845">
            <v>0</v>
          </cell>
          <cell r="L845">
            <v>0</v>
          </cell>
          <cell r="M845">
            <v>4.5</v>
          </cell>
          <cell r="N845">
            <v>0</v>
          </cell>
          <cell r="O845">
            <v>0</v>
          </cell>
          <cell r="P845">
            <v>0</v>
          </cell>
          <cell r="Q845">
            <v>4.5</v>
          </cell>
          <cell r="R845">
            <v>0</v>
          </cell>
          <cell r="S845">
            <v>0</v>
          </cell>
          <cell r="T845">
            <v>0</v>
          </cell>
          <cell r="U845">
            <v>4.5</v>
          </cell>
          <cell r="V845">
            <v>0</v>
          </cell>
          <cell r="W845">
            <v>0</v>
          </cell>
          <cell r="X845">
            <v>0</v>
          </cell>
          <cell r="Y845">
            <v>4.5</v>
          </cell>
          <cell r="Z845">
            <v>0</v>
          </cell>
          <cell r="AA845">
            <v>0</v>
          </cell>
          <cell r="AB845">
            <v>0</v>
          </cell>
          <cell r="AC845">
            <v>4.5</v>
          </cell>
          <cell r="AD845">
            <v>0</v>
          </cell>
          <cell r="AE845">
            <v>0</v>
          </cell>
          <cell r="AF845">
            <v>0</v>
          </cell>
          <cell r="AG845">
            <v>4.5</v>
          </cell>
          <cell r="AH845">
            <v>0</v>
          </cell>
          <cell r="AI845">
            <v>0</v>
          </cell>
          <cell r="AJ845">
            <v>0</v>
          </cell>
          <cell r="AK845">
            <v>4.5</v>
          </cell>
          <cell r="AL845">
            <v>0</v>
          </cell>
          <cell r="AM845">
            <v>0</v>
          </cell>
          <cell r="AN845">
            <v>0</v>
          </cell>
          <cell r="AO845">
            <v>4.5</v>
          </cell>
          <cell r="AP845">
            <v>0</v>
          </cell>
          <cell r="AQ845">
            <v>0</v>
          </cell>
          <cell r="AR845">
            <v>0</v>
          </cell>
          <cell r="AS845">
            <v>4.5</v>
          </cell>
          <cell r="AT845">
            <v>0</v>
          </cell>
          <cell r="AU845">
            <v>0</v>
          </cell>
          <cell r="AV845">
            <v>0</v>
          </cell>
          <cell r="AW845">
            <v>4.5</v>
          </cell>
          <cell r="AX845">
            <v>0</v>
          </cell>
          <cell r="AY845">
            <v>0</v>
          </cell>
          <cell r="AZ845">
            <v>0</v>
          </cell>
          <cell r="BA845">
            <v>4.5</v>
          </cell>
          <cell r="BB845">
            <v>0</v>
          </cell>
          <cell r="BC845">
            <v>0</v>
          </cell>
          <cell r="BD845">
            <v>0</v>
          </cell>
          <cell r="BE845">
            <v>4.5</v>
          </cell>
          <cell r="BF845">
            <v>0</v>
          </cell>
          <cell r="BG845">
            <v>0</v>
          </cell>
          <cell r="BH845">
            <v>0</v>
          </cell>
        </row>
        <row r="846">
          <cell r="H846">
            <v>5</v>
          </cell>
          <cell r="I846">
            <v>4.5</v>
          </cell>
          <cell r="J846">
            <v>0</v>
          </cell>
          <cell r="K846">
            <v>0</v>
          </cell>
          <cell r="L846">
            <v>0</v>
          </cell>
          <cell r="M846">
            <v>4.5</v>
          </cell>
          <cell r="N846">
            <v>0</v>
          </cell>
          <cell r="O846">
            <v>0</v>
          </cell>
          <cell r="P846">
            <v>0</v>
          </cell>
          <cell r="Q846">
            <v>4.5</v>
          </cell>
          <cell r="R846">
            <v>0</v>
          </cell>
          <cell r="S846">
            <v>0</v>
          </cell>
          <cell r="T846">
            <v>0</v>
          </cell>
          <cell r="U846">
            <v>4.5</v>
          </cell>
          <cell r="V846">
            <v>0</v>
          </cell>
          <cell r="W846">
            <v>0</v>
          </cell>
          <cell r="X846">
            <v>0</v>
          </cell>
          <cell r="Y846">
            <v>4.5</v>
          </cell>
          <cell r="Z846">
            <v>0</v>
          </cell>
          <cell r="AA846">
            <v>0</v>
          </cell>
          <cell r="AB846">
            <v>0</v>
          </cell>
          <cell r="AC846">
            <v>4.5</v>
          </cell>
          <cell r="AD846">
            <v>0</v>
          </cell>
          <cell r="AE846">
            <v>0</v>
          </cell>
          <cell r="AF846">
            <v>0</v>
          </cell>
          <cell r="AG846">
            <v>4.5</v>
          </cell>
          <cell r="AH846">
            <v>0</v>
          </cell>
          <cell r="AI846">
            <v>0</v>
          </cell>
          <cell r="AJ846">
            <v>0</v>
          </cell>
          <cell r="AK846">
            <v>4.5</v>
          </cell>
          <cell r="AL846">
            <v>0</v>
          </cell>
          <cell r="AM846">
            <v>0</v>
          </cell>
          <cell r="AN846">
            <v>0</v>
          </cell>
          <cell r="AO846">
            <v>4.5</v>
          </cell>
          <cell r="AP846">
            <v>0</v>
          </cell>
          <cell r="AQ846">
            <v>0</v>
          </cell>
          <cell r="AR846">
            <v>0</v>
          </cell>
          <cell r="AS846">
            <v>4.5</v>
          </cell>
          <cell r="AT846">
            <v>0</v>
          </cell>
          <cell r="AU846">
            <v>0</v>
          </cell>
          <cell r="AV846">
            <v>0</v>
          </cell>
          <cell r="AW846">
            <v>4.5</v>
          </cell>
          <cell r="AX846">
            <v>0</v>
          </cell>
          <cell r="AY846">
            <v>0</v>
          </cell>
          <cell r="AZ846">
            <v>0</v>
          </cell>
          <cell r="BA846">
            <v>4.5</v>
          </cell>
          <cell r="BB846">
            <v>0</v>
          </cell>
          <cell r="BC846">
            <v>0</v>
          </cell>
          <cell r="BD846">
            <v>0</v>
          </cell>
          <cell r="BE846">
            <v>4.5</v>
          </cell>
          <cell r="BF846">
            <v>0</v>
          </cell>
          <cell r="BG846">
            <v>0</v>
          </cell>
          <cell r="BH846">
            <v>0</v>
          </cell>
        </row>
        <row r="847">
          <cell r="H847">
            <v>6</v>
          </cell>
          <cell r="I847">
            <v>4.5</v>
          </cell>
          <cell r="J847">
            <v>0</v>
          </cell>
          <cell r="K847">
            <v>0</v>
          </cell>
          <cell r="L847">
            <v>0</v>
          </cell>
          <cell r="M847">
            <v>4.5</v>
          </cell>
          <cell r="N847">
            <v>0</v>
          </cell>
          <cell r="O847">
            <v>0</v>
          </cell>
          <cell r="P847">
            <v>0</v>
          </cell>
          <cell r="Q847">
            <v>4.5</v>
          </cell>
          <cell r="R847">
            <v>0</v>
          </cell>
          <cell r="S847">
            <v>0</v>
          </cell>
          <cell r="T847">
            <v>0</v>
          </cell>
          <cell r="U847">
            <v>4.5</v>
          </cell>
          <cell r="V847">
            <v>0</v>
          </cell>
          <cell r="W847">
            <v>0</v>
          </cell>
          <cell r="X847">
            <v>0</v>
          </cell>
          <cell r="Y847">
            <v>4.5</v>
          </cell>
          <cell r="Z847">
            <v>0</v>
          </cell>
          <cell r="AA847">
            <v>0</v>
          </cell>
          <cell r="AB847">
            <v>0</v>
          </cell>
          <cell r="AC847">
            <v>4.5</v>
          </cell>
          <cell r="AD847">
            <v>0</v>
          </cell>
          <cell r="AE847">
            <v>0</v>
          </cell>
          <cell r="AF847">
            <v>0</v>
          </cell>
          <cell r="AG847">
            <v>4.5</v>
          </cell>
          <cell r="AH847">
            <v>0</v>
          </cell>
          <cell r="AI847">
            <v>0</v>
          </cell>
          <cell r="AJ847">
            <v>0</v>
          </cell>
          <cell r="AK847">
            <v>4.5</v>
          </cell>
          <cell r="AL847">
            <v>0</v>
          </cell>
          <cell r="AM847">
            <v>0</v>
          </cell>
          <cell r="AN847">
            <v>0</v>
          </cell>
          <cell r="AO847">
            <v>4.5</v>
          </cell>
          <cell r="AP847">
            <v>0</v>
          </cell>
          <cell r="AQ847">
            <v>0</v>
          </cell>
          <cell r="AR847">
            <v>0</v>
          </cell>
          <cell r="AS847">
            <v>4.5</v>
          </cell>
          <cell r="AT847">
            <v>0</v>
          </cell>
          <cell r="AU847">
            <v>0</v>
          </cell>
          <cell r="AV847">
            <v>0</v>
          </cell>
          <cell r="AW847">
            <v>4.5</v>
          </cell>
          <cell r="AX847">
            <v>0</v>
          </cell>
          <cell r="AY847">
            <v>0</v>
          </cell>
          <cell r="AZ847">
            <v>0</v>
          </cell>
          <cell r="BA847">
            <v>4.5</v>
          </cell>
          <cell r="BB847">
            <v>0</v>
          </cell>
          <cell r="BC847">
            <v>0</v>
          </cell>
          <cell r="BD847">
            <v>0</v>
          </cell>
          <cell r="BE847">
            <v>4.5</v>
          </cell>
          <cell r="BF847">
            <v>0</v>
          </cell>
          <cell r="BG847">
            <v>0</v>
          </cell>
          <cell r="BH847">
            <v>0</v>
          </cell>
        </row>
        <row r="848">
          <cell r="H848" t="str">
            <v>Otros</v>
          </cell>
          <cell r="I848">
            <v>4.5</v>
          </cell>
          <cell r="J848">
            <v>0</v>
          </cell>
          <cell r="K848">
            <v>0</v>
          </cell>
          <cell r="L848">
            <v>0</v>
          </cell>
          <cell r="M848">
            <v>4.5</v>
          </cell>
          <cell r="N848">
            <v>0</v>
          </cell>
          <cell r="O848">
            <v>0</v>
          </cell>
          <cell r="P848">
            <v>0</v>
          </cell>
          <cell r="Q848">
            <v>4.5</v>
          </cell>
          <cell r="R848">
            <v>0</v>
          </cell>
          <cell r="S848">
            <v>0</v>
          </cell>
          <cell r="T848">
            <v>0</v>
          </cell>
          <cell r="U848">
            <v>4.5</v>
          </cell>
          <cell r="V848">
            <v>0</v>
          </cell>
          <cell r="W848">
            <v>0</v>
          </cell>
          <cell r="X848">
            <v>0</v>
          </cell>
          <cell r="Y848">
            <v>4.5</v>
          </cell>
          <cell r="Z848">
            <v>0</v>
          </cell>
          <cell r="AA848">
            <v>0</v>
          </cell>
          <cell r="AB848">
            <v>0</v>
          </cell>
          <cell r="AC848">
            <v>4.5</v>
          </cell>
          <cell r="AD848">
            <v>0</v>
          </cell>
          <cell r="AE848">
            <v>0</v>
          </cell>
          <cell r="AF848">
            <v>0</v>
          </cell>
          <cell r="AG848">
            <v>4.5</v>
          </cell>
          <cell r="AH848">
            <v>0</v>
          </cell>
          <cell r="AI848">
            <v>0</v>
          </cell>
          <cell r="AJ848">
            <v>0</v>
          </cell>
          <cell r="AK848">
            <v>4.5</v>
          </cell>
          <cell r="AL848">
            <v>0</v>
          </cell>
          <cell r="AM848">
            <v>0</v>
          </cell>
          <cell r="AN848">
            <v>0</v>
          </cell>
          <cell r="AO848">
            <v>4.5</v>
          </cell>
          <cell r="AP848">
            <v>0</v>
          </cell>
          <cell r="AQ848">
            <v>0</v>
          </cell>
          <cell r="AR848">
            <v>0</v>
          </cell>
          <cell r="AS848">
            <v>4.5</v>
          </cell>
          <cell r="AT848">
            <v>0</v>
          </cell>
          <cell r="AU848">
            <v>0</v>
          </cell>
          <cell r="AV848">
            <v>0</v>
          </cell>
          <cell r="AW848">
            <v>4.5</v>
          </cell>
          <cell r="AX848">
            <v>0</v>
          </cell>
          <cell r="AY848">
            <v>0</v>
          </cell>
          <cell r="AZ848">
            <v>0</v>
          </cell>
          <cell r="BA848">
            <v>4.5</v>
          </cell>
          <cell r="BB848">
            <v>0</v>
          </cell>
          <cell r="BC848">
            <v>0</v>
          </cell>
          <cell r="BD848">
            <v>0</v>
          </cell>
          <cell r="BE848">
            <v>4.5</v>
          </cell>
          <cell r="BF848">
            <v>0</v>
          </cell>
          <cell r="BG848">
            <v>0</v>
          </cell>
          <cell r="BH848">
            <v>0</v>
          </cell>
        </row>
        <row r="849">
          <cell r="H849" t="str">
            <v>Subtotal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0</v>
          </cell>
          <cell r="BD849">
            <v>0</v>
          </cell>
          <cell r="BE849">
            <v>0</v>
          </cell>
          <cell r="BF849">
            <v>0</v>
          </cell>
          <cell r="BG849">
            <v>0</v>
          </cell>
          <cell r="BH849">
            <v>0</v>
          </cell>
        </row>
        <row r="851">
          <cell r="H851" t="str">
            <v>Pequeños</v>
          </cell>
        </row>
        <row r="852">
          <cell r="H852" t="str">
            <v>Productores</v>
          </cell>
        </row>
        <row r="853">
          <cell r="H853">
            <v>1</v>
          </cell>
          <cell r="I853">
            <v>4.5</v>
          </cell>
          <cell r="J853">
            <v>0</v>
          </cell>
          <cell r="K853">
            <v>0</v>
          </cell>
          <cell r="L853">
            <v>0</v>
          </cell>
          <cell r="M853">
            <v>4.5</v>
          </cell>
          <cell r="N853">
            <v>0</v>
          </cell>
          <cell r="O853">
            <v>0</v>
          </cell>
          <cell r="P853">
            <v>0</v>
          </cell>
          <cell r="Q853">
            <v>4.5</v>
          </cell>
          <cell r="R853">
            <v>0</v>
          </cell>
          <cell r="S853">
            <v>0</v>
          </cell>
          <cell r="T853">
            <v>0</v>
          </cell>
          <cell r="U853">
            <v>4.5</v>
          </cell>
          <cell r="V853">
            <v>0</v>
          </cell>
          <cell r="W853">
            <v>0</v>
          </cell>
          <cell r="X853">
            <v>0</v>
          </cell>
          <cell r="Y853">
            <v>4.5</v>
          </cell>
          <cell r="Z853">
            <v>0</v>
          </cell>
          <cell r="AA853">
            <v>0</v>
          </cell>
          <cell r="AB853">
            <v>0</v>
          </cell>
          <cell r="AC853">
            <v>4.5</v>
          </cell>
          <cell r="AD853">
            <v>0</v>
          </cell>
          <cell r="AE853">
            <v>0</v>
          </cell>
          <cell r="AF853">
            <v>0</v>
          </cell>
          <cell r="AG853">
            <v>4.5</v>
          </cell>
          <cell r="AH853">
            <v>0</v>
          </cell>
          <cell r="AI853">
            <v>0</v>
          </cell>
          <cell r="AJ853">
            <v>0</v>
          </cell>
          <cell r="AK853">
            <v>4.5</v>
          </cell>
          <cell r="AL853">
            <v>0</v>
          </cell>
          <cell r="AM853">
            <v>0</v>
          </cell>
          <cell r="AN853">
            <v>0</v>
          </cell>
          <cell r="AO853">
            <v>4.5</v>
          </cell>
          <cell r="AP853">
            <v>0</v>
          </cell>
          <cell r="AQ853">
            <v>0</v>
          </cell>
          <cell r="AR853">
            <v>0</v>
          </cell>
          <cell r="AS853">
            <v>4.5</v>
          </cell>
          <cell r="AT853">
            <v>0</v>
          </cell>
          <cell r="AU853">
            <v>0</v>
          </cell>
          <cell r="AV853">
            <v>0</v>
          </cell>
          <cell r="AW853">
            <v>4.5</v>
          </cell>
          <cell r="AX853">
            <v>0</v>
          </cell>
          <cell r="AY853">
            <v>0</v>
          </cell>
          <cell r="AZ853">
            <v>0</v>
          </cell>
          <cell r="BA853">
            <v>4.5</v>
          </cell>
          <cell r="BB853">
            <v>0</v>
          </cell>
          <cell r="BC853">
            <v>0</v>
          </cell>
          <cell r="BD853">
            <v>0</v>
          </cell>
          <cell r="BE853">
            <v>4.5</v>
          </cell>
          <cell r="BF853">
            <v>0</v>
          </cell>
          <cell r="BG853">
            <v>0</v>
          </cell>
          <cell r="BH853">
            <v>0</v>
          </cell>
        </row>
        <row r="854">
          <cell r="H854">
            <v>2</v>
          </cell>
          <cell r="I854">
            <v>4.5</v>
          </cell>
          <cell r="J854">
            <v>0</v>
          </cell>
          <cell r="K854">
            <v>0</v>
          </cell>
          <cell r="L854">
            <v>0</v>
          </cell>
          <cell r="M854">
            <v>4.5</v>
          </cell>
          <cell r="N854">
            <v>0</v>
          </cell>
          <cell r="O854">
            <v>0</v>
          </cell>
          <cell r="P854">
            <v>0</v>
          </cell>
          <cell r="Q854">
            <v>4.5</v>
          </cell>
          <cell r="R854">
            <v>0</v>
          </cell>
          <cell r="S854">
            <v>0</v>
          </cell>
          <cell r="T854">
            <v>0</v>
          </cell>
          <cell r="U854">
            <v>4.5</v>
          </cell>
          <cell r="V854">
            <v>0</v>
          </cell>
          <cell r="W854">
            <v>0</v>
          </cell>
          <cell r="X854">
            <v>0</v>
          </cell>
          <cell r="Y854">
            <v>4.5</v>
          </cell>
          <cell r="Z854">
            <v>0</v>
          </cell>
          <cell r="AA854">
            <v>0</v>
          </cell>
          <cell r="AB854">
            <v>0</v>
          </cell>
          <cell r="AC854">
            <v>4.5</v>
          </cell>
          <cell r="AD854">
            <v>0</v>
          </cell>
          <cell r="AE854">
            <v>0</v>
          </cell>
          <cell r="AF854">
            <v>0</v>
          </cell>
          <cell r="AG854">
            <v>4.5</v>
          </cell>
          <cell r="AH854">
            <v>0</v>
          </cell>
          <cell r="AI854">
            <v>0</v>
          </cell>
          <cell r="AJ854">
            <v>0</v>
          </cell>
          <cell r="AK854">
            <v>4.5</v>
          </cell>
          <cell r="AL854">
            <v>0</v>
          </cell>
          <cell r="AM854">
            <v>0</v>
          </cell>
          <cell r="AN854">
            <v>0</v>
          </cell>
          <cell r="AO854">
            <v>4.5</v>
          </cell>
          <cell r="AP854">
            <v>0</v>
          </cell>
          <cell r="AQ854">
            <v>0</v>
          </cell>
          <cell r="AR854">
            <v>0</v>
          </cell>
          <cell r="AS854">
            <v>4.5</v>
          </cell>
          <cell r="AT854">
            <v>0</v>
          </cell>
          <cell r="AU854">
            <v>0</v>
          </cell>
          <cell r="AV854">
            <v>0</v>
          </cell>
          <cell r="AW854">
            <v>4.5</v>
          </cell>
          <cell r="AX854">
            <v>0</v>
          </cell>
          <cell r="AY854">
            <v>0</v>
          </cell>
          <cell r="AZ854">
            <v>0</v>
          </cell>
          <cell r="BA854">
            <v>4.5</v>
          </cell>
          <cell r="BB854">
            <v>0</v>
          </cell>
          <cell r="BC854">
            <v>0</v>
          </cell>
          <cell r="BD854">
            <v>0</v>
          </cell>
          <cell r="BE854">
            <v>4.5</v>
          </cell>
          <cell r="BF854">
            <v>0</v>
          </cell>
          <cell r="BG854">
            <v>0</v>
          </cell>
          <cell r="BH854">
            <v>0</v>
          </cell>
        </row>
        <row r="855">
          <cell r="H855">
            <v>3</v>
          </cell>
          <cell r="I855">
            <v>4.5</v>
          </cell>
          <cell r="J855">
            <v>0</v>
          </cell>
          <cell r="K855">
            <v>0</v>
          </cell>
          <cell r="L855">
            <v>0</v>
          </cell>
          <cell r="M855">
            <v>4.5</v>
          </cell>
          <cell r="N855">
            <v>0</v>
          </cell>
          <cell r="O855">
            <v>0</v>
          </cell>
          <cell r="P855">
            <v>0</v>
          </cell>
          <cell r="Q855">
            <v>4.5</v>
          </cell>
          <cell r="R855">
            <v>0</v>
          </cell>
          <cell r="S855">
            <v>0</v>
          </cell>
          <cell r="T855">
            <v>0</v>
          </cell>
          <cell r="U855">
            <v>4.5</v>
          </cell>
          <cell r="V855">
            <v>0</v>
          </cell>
          <cell r="W855">
            <v>0</v>
          </cell>
          <cell r="X855">
            <v>0</v>
          </cell>
          <cell r="Y855">
            <v>4.5</v>
          </cell>
          <cell r="Z855">
            <v>0</v>
          </cell>
          <cell r="AA855">
            <v>0</v>
          </cell>
          <cell r="AB855">
            <v>0</v>
          </cell>
          <cell r="AC855">
            <v>4.5</v>
          </cell>
          <cell r="AD855">
            <v>0</v>
          </cell>
          <cell r="AE855">
            <v>0</v>
          </cell>
          <cell r="AF855">
            <v>0</v>
          </cell>
          <cell r="AG855">
            <v>4.5</v>
          </cell>
          <cell r="AH855">
            <v>0</v>
          </cell>
          <cell r="AI855">
            <v>0</v>
          </cell>
          <cell r="AJ855">
            <v>0</v>
          </cell>
          <cell r="AK855">
            <v>4.5</v>
          </cell>
          <cell r="AL855">
            <v>0</v>
          </cell>
          <cell r="AM855">
            <v>0</v>
          </cell>
          <cell r="AN855">
            <v>0</v>
          </cell>
          <cell r="AO855">
            <v>4.5</v>
          </cell>
          <cell r="AP855">
            <v>0</v>
          </cell>
          <cell r="AQ855">
            <v>0</v>
          </cell>
          <cell r="AR855">
            <v>0</v>
          </cell>
          <cell r="AS855">
            <v>4.5</v>
          </cell>
          <cell r="AT855">
            <v>0</v>
          </cell>
          <cell r="AU855">
            <v>0</v>
          </cell>
          <cell r="AV855">
            <v>0</v>
          </cell>
          <cell r="AW855">
            <v>4.5</v>
          </cell>
          <cell r="AX855">
            <v>0</v>
          </cell>
          <cell r="AY855">
            <v>0</v>
          </cell>
          <cell r="AZ855">
            <v>0</v>
          </cell>
          <cell r="BA855">
            <v>4.5</v>
          </cell>
          <cell r="BB855">
            <v>0</v>
          </cell>
          <cell r="BC855">
            <v>0</v>
          </cell>
          <cell r="BD855">
            <v>0</v>
          </cell>
          <cell r="BE855">
            <v>4.5</v>
          </cell>
          <cell r="BF855">
            <v>0</v>
          </cell>
          <cell r="BG855">
            <v>0</v>
          </cell>
          <cell r="BH855">
            <v>0</v>
          </cell>
        </row>
        <row r="856">
          <cell r="H856">
            <v>4</v>
          </cell>
          <cell r="I856">
            <v>4.5</v>
          </cell>
          <cell r="J856">
            <v>0</v>
          </cell>
          <cell r="K856">
            <v>0</v>
          </cell>
          <cell r="L856">
            <v>0</v>
          </cell>
          <cell r="M856">
            <v>4.5</v>
          </cell>
          <cell r="N856">
            <v>0</v>
          </cell>
          <cell r="O856">
            <v>0</v>
          </cell>
          <cell r="P856">
            <v>0</v>
          </cell>
          <cell r="Q856">
            <v>4.5</v>
          </cell>
          <cell r="R856">
            <v>0</v>
          </cell>
          <cell r="S856">
            <v>0</v>
          </cell>
          <cell r="T856">
            <v>0</v>
          </cell>
          <cell r="U856">
            <v>4.5</v>
          </cell>
          <cell r="V856">
            <v>0</v>
          </cell>
          <cell r="W856">
            <v>0</v>
          </cell>
          <cell r="X856">
            <v>0</v>
          </cell>
          <cell r="Y856">
            <v>4.5</v>
          </cell>
          <cell r="Z856">
            <v>0</v>
          </cell>
          <cell r="AA856">
            <v>0</v>
          </cell>
          <cell r="AB856">
            <v>0</v>
          </cell>
          <cell r="AC856">
            <v>4.5</v>
          </cell>
          <cell r="AD856">
            <v>0</v>
          </cell>
          <cell r="AE856">
            <v>0</v>
          </cell>
          <cell r="AF856">
            <v>0</v>
          </cell>
          <cell r="AG856">
            <v>4.5</v>
          </cell>
          <cell r="AH856">
            <v>0</v>
          </cell>
          <cell r="AI856">
            <v>0</v>
          </cell>
          <cell r="AJ856">
            <v>0</v>
          </cell>
          <cell r="AK856">
            <v>4.5</v>
          </cell>
          <cell r="AL856">
            <v>0</v>
          </cell>
          <cell r="AM856">
            <v>0</v>
          </cell>
          <cell r="AN856">
            <v>0</v>
          </cell>
          <cell r="AO856">
            <v>4.5</v>
          </cell>
          <cell r="AP856">
            <v>0</v>
          </cell>
          <cell r="AQ856">
            <v>0</v>
          </cell>
          <cell r="AR856">
            <v>0</v>
          </cell>
          <cell r="AS856">
            <v>4.5</v>
          </cell>
          <cell r="AT856">
            <v>0</v>
          </cell>
          <cell r="AU856">
            <v>0</v>
          </cell>
          <cell r="AV856">
            <v>0</v>
          </cell>
          <cell r="AW856">
            <v>4.5</v>
          </cell>
          <cell r="AX856">
            <v>0</v>
          </cell>
          <cell r="AY856">
            <v>0</v>
          </cell>
          <cell r="AZ856">
            <v>0</v>
          </cell>
          <cell r="BA856">
            <v>4.5</v>
          </cell>
          <cell r="BB856">
            <v>0</v>
          </cell>
          <cell r="BC856">
            <v>0</v>
          </cell>
          <cell r="BD856">
            <v>0</v>
          </cell>
          <cell r="BE856">
            <v>4.5</v>
          </cell>
          <cell r="BF856">
            <v>0</v>
          </cell>
          <cell r="BG856">
            <v>0</v>
          </cell>
          <cell r="BH856">
            <v>0</v>
          </cell>
        </row>
        <row r="857">
          <cell r="H857">
            <v>5</v>
          </cell>
          <cell r="I857">
            <v>4.5</v>
          </cell>
          <cell r="J857">
            <v>0</v>
          </cell>
          <cell r="K857">
            <v>0</v>
          </cell>
          <cell r="L857">
            <v>0</v>
          </cell>
          <cell r="M857">
            <v>4.5</v>
          </cell>
          <cell r="N857">
            <v>0</v>
          </cell>
          <cell r="O857">
            <v>0</v>
          </cell>
          <cell r="P857">
            <v>0</v>
          </cell>
          <cell r="Q857">
            <v>4.5</v>
          </cell>
          <cell r="R857">
            <v>0</v>
          </cell>
          <cell r="S857">
            <v>0</v>
          </cell>
          <cell r="T857">
            <v>0</v>
          </cell>
          <cell r="U857">
            <v>4.5</v>
          </cell>
          <cell r="V857">
            <v>0</v>
          </cell>
          <cell r="W857">
            <v>0</v>
          </cell>
          <cell r="X857">
            <v>0</v>
          </cell>
          <cell r="Y857">
            <v>4.5</v>
          </cell>
          <cell r="Z857">
            <v>0</v>
          </cell>
          <cell r="AA857">
            <v>0</v>
          </cell>
          <cell r="AB857">
            <v>0</v>
          </cell>
          <cell r="AC857">
            <v>4.5</v>
          </cell>
          <cell r="AD857">
            <v>0</v>
          </cell>
          <cell r="AE857">
            <v>0</v>
          </cell>
          <cell r="AF857">
            <v>0</v>
          </cell>
          <cell r="AG857">
            <v>4.5</v>
          </cell>
          <cell r="AH857">
            <v>0</v>
          </cell>
          <cell r="AI857">
            <v>0</v>
          </cell>
          <cell r="AJ857">
            <v>0</v>
          </cell>
          <cell r="AK857">
            <v>4.5</v>
          </cell>
          <cell r="AL857">
            <v>0</v>
          </cell>
          <cell r="AM857">
            <v>0</v>
          </cell>
          <cell r="AN857">
            <v>0</v>
          </cell>
          <cell r="AO857">
            <v>4.5</v>
          </cell>
          <cell r="AP857">
            <v>0</v>
          </cell>
          <cell r="AQ857">
            <v>0</v>
          </cell>
          <cell r="AR857">
            <v>0</v>
          </cell>
          <cell r="AS857">
            <v>4.5</v>
          </cell>
          <cell r="AT857">
            <v>0</v>
          </cell>
          <cell r="AU857">
            <v>0</v>
          </cell>
          <cell r="AV857">
            <v>0</v>
          </cell>
          <cell r="AW857">
            <v>4.5</v>
          </cell>
          <cell r="AX857">
            <v>0</v>
          </cell>
          <cell r="AY857">
            <v>0</v>
          </cell>
          <cell r="AZ857">
            <v>0</v>
          </cell>
          <cell r="BA857">
            <v>4.5</v>
          </cell>
          <cell r="BB857">
            <v>0</v>
          </cell>
          <cell r="BC857">
            <v>0</v>
          </cell>
          <cell r="BD857">
            <v>0</v>
          </cell>
          <cell r="BE857">
            <v>4.5</v>
          </cell>
          <cell r="BF857">
            <v>0</v>
          </cell>
          <cell r="BG857">
            <v>0</v>
          </cell>
          <cell r="BH857">
            <v>0</v>
          </cell>
        </row>
        <row r="858">
          <cell r="H858">
            <v>6</v>
          </cell>
          <cell r="I858">
            <v>4.5</v>
          </cell>
          <cell r="J858">
            <v>0</v>
          </cell>
          <cell r="K858">
            <v>0</v>
          </cell>
          <cell r="L858">
            <v>0</v>
          </cell>
          <cell r="M858">
            <v>4.5</v>
          </cell>
          <cell r="N858">
            <v>0</v>
          </cell>
          <cell r="O858">
            <v>0</v>
          </cell>
          <cell r="P858">
            <v>0</v>
          </cell>
          <cell r="Q858">
            <v>4.5</v>
          </cell>
          <cell r="R858">
            <v>0</v>
          </cell>
          <cell r="S858">
            <v>0</v>
          </cell>
          <cell r="T858">
            <v>0</v>
          </cell>
          <cell r="U858">
            <v>4.5</v>
          </cell>
          <cell r="V858">
            <v>0</v>
          </cell>
          <cell r="W858">
            <v>0</v>
          </cell>
          <cell r="X858">
            <v>0</v>
          </cell>
          <cell r="Y858">
            <v>4.5</v>
          </cell>
          <cell r="Z858">
            <v>0</v>
          </cell>
          <cell r="AA858">
            <v>0</v>
          </cell>
          <cell r="AB858">
            <v>0</v>
          </cell>
          <cell r="AC858">
            <v>4.5</v>
          </cell>
          <cell r="AD858">
            <v>0</v>
          </cell>
          <cell r="AE858">
            <v>0</v>
          </cell>
          <cell r="AF858">
            <v>0</v>
          </cell>
          <cell r="AG858">
            <v>4.5</v>
          </cell>
          <cell r="AH858">
            <v>0</v>
          </cell>
          <cell r="AI858">
            <v>0</v>
          </cell>
          <cell r="AJ858">
            <v>0</v>
          </cell>
          <cell r="AK858">
            <v>4.5</v>
          </cell>
          <cell r="AL858">
            <v>0</v>
          </cell>
          <cell r="AM858">
            <v>0</v>
          </cell>
          <cell r="AN858">
            <v>0</v>
          </cell>
          <cell r="AO858">
            <v>4.5</v>
          </cell>
          <cell r="AP858">
            <v>0</v>
          </cell>
          <cell r="AQ858">
            <v>0</v>
          </cell>
          <cell r="AR858">
            <v>0</v>
          </cell>
          <cell r="AS858">
            <v>4.5</v>
          </cell>
          <cell r="AT858">
            <v>0</v>
          </cell>
          <cell r="AU858">
            <v>0</v>
          </cell>
          <cell r="AV858">
            <v>0</v>
          </cell>
          <cell r="AW858">
            <v>4.5</v>
          </cell>
          <cell r="AX858">
            <v>0</v>
          </cell>
          <cell r="AY858">
            <v>0</v>
          </cell>
          <cell r="AZ858">
            <v>0</v>
          </cell>
          <cell r="BA858">
            <v>4.5</v>
          </cell>
          <cell r="BB858">
            <v>0</v>
          </cell>
          <cell r="BC858">
            <v>0</v>
          </cell>
          <cell r="BD858">
            <v>0</v>
          </cell>
          <cell r="BE858">
            <v>4.5</v>
          </cell>
          <cell r="BF858">
            <v>0</v>
          </cell>
          <cell r="BG858">
            <v>0</v>
          </cell>
          <cell r="BH858">
            <v>0</v>
          </cell>
        </row>
        <row r="859">
          <cell r="H859" t="str">
            <v>Otros</v>
          </cell>
          <cell r="I859">
            <v>4.5</v>
          </cell>
          <cell r="J859">
            <v>0</v>
          </cell>
          <cell r="K859">
            <v>0</v>
          </cell>
          <cell r="L859">
            <v>0</v>
          </cell>
          <cell r="M859">
            <v>4.5</v>
          </cell>
          <cell r="N859">
            <v>0</v>
          </cell>
          <cell r="O859">
            <v>0</v>
          </cell>
          <cell r="P859">
            <v>0</v>
          </cell>
          <cell r="Q859">
            <v>4.5</v>
          </cell>
          <cell r="R859">
            <v>0</v>
          </cell>
          <cell r="S859">
            <v>0</v>
          </cell>
          <cell r="T859">
            <v>0</v>
          </cell>
          <cell r="U859">
            <v>4.5</v>
          </cell>
          <cell r="V859">
            <v>0</v>
          </cell>
          <cell r="W859">
            <v>0</v>
          </cell>
          <cell r="X859">
            <v>0</v>
          </cell>
          <cell r="Y859">
            <v>4.5</v>
          </cell>
          <cell r="Z859">
            <v>0</v>
          </cell>
          <cell r="AA859">
            <v>0</v>
          </cell>
          <cell r="AB859">
            <v>0</v>
          </cell>
          <cell r="AC859">
            <v>4.5</v>
          </cell>
          <cell r="AD859">
            <v>0</v>
          </cell>
          <cell r="AE859">
            <v>0</v>
          </cell>
          <cell r="AF859">
            <v>0</v>
          </cell>
          <cell r="AG859">
            <v>4.5</v>
          </cell>
          <cell r="AH859">
            <v>0</v>
          </cell>
          <cell r="AI859">
            <v>0</v>
          </cell>
          <cell r="AJ859">
            <v>0</v>
          </cell>
          <cell r="AK859">
            <v>4.5</v>
          </cell>
          <cell r="AL859">
            <v>0</v>
          </cell>
          <cell r="AM859">
            <v>0</v>
          </cell>
          <cell r="AN859">
            <v>0</v>
          </cell>
          <cell r="AO859">
            <v>4.5</v>
          </cell>
          <cell r="AP859">
            <v>0</v>
          </cell>
          <cell r="AQ859">
            <v>0</v>
          </cell>
          <cell r="AR859">
            <v>0</v>
          </cell>
          <cell r="AS859">
            <v>4.5</v>
          </cell>
          <cell r="AT859">
            <v>0</v>
          </cell>
          <cell r="AU859">
            <v>0</v>
          </cell>
          <cell r="AV859">
            <v>0</v>
          </cell>
          <cell r="AW859">
            <v>4.5</v>
          </cell>
          <cell r="AX859">
            <v>0</v>
          </cell>
          <cell r="AY859">
            <v>0</v>
          </cell>
          <cell r="AZ859">
            <v>0</v>
          </cell>
          <cell r="BA859">
            <v>4.5</v>
          </cell>
          <cell r="BB859">
            <v>0</v>
          </cell>
          <cell r="BC859">
            <v>0</v>
          </cell>
          <cell r="BD859">
            <v>0</v>
          </cell>
          <cell r="BE859">
            <v>4.5</v>
          </cell>
          <cell r="BF859">
            <v>0</v>
          </cell>
          <cell r="BG859">
            <v>0</v>
          </cell>
          <cell r="BH859">
            <v>0</v>
          </cell>
        </row>
        <row r="860">
          <cell r="H860" t="str">
            <v>Subtotal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0</v>
          </cell>
          <cell r="BD860">
            <v>0</v>
          </cell>
          <cell r="BE860">
            <v>0</v>
          </cell>
          <cell r="BF860">
            <v>0</v>
          </cell>
          <cell r="BG860">
            <v>0</v>
          </cell>
          <cell r="BH860">
            <v>0</v>
          </cell>
        </row>
        <row r="862">
          <cell r="H862" t="str">
            <v xml:space="preserve">Grandes </v>
          </cell>
        </row>
        <row r="863">
          <cell r="H863" t="str">
            <v>Generadores</v>
          </cell>
        </row>
        <row r="864">
          <cell r="H864">
            <v>1</v>
          </cell>
          <cell r="I864">
            <v>4.5</v>
          </cell>
          <cell r="J864">
            <v>0</v>
          </cell>
          <cell r="K864">
            <v>0</v>
          </cell>
          <cell r="L864">
            <v>0</v>
          </cell>
          <cell r="M864">
            <v>4.5</v>
          </cell>
          <cell r="N864">
            <v>0</v>
          </cell>
          <cell r="O864">
            <v>0</v>
          </cell>
          <cell r="P864">
            <v>0</v>
          </cell>
          <cell r="Q864">
            <v>4.5</v>
          </cell>
          <cell r="R864">
            <v>0</v>
          </cell>
          <cell r="S864">
            <v>0</v>
          </cell>
          <cell r="T864">
            <v>0</v>
          </cell>
          <cell r="U864">
            <v>4.5</v>
          </cell>
          <cell r="V864">
            <v>0</v>
          </cell>
          <cell r="W864">
            <v>0</v>
          </cell>
          <cell r="X864">
            <v>0</v>
          </cell>
          <cell r="Y864">
            <v>4.5</v>
          </cell>
          <cell r="Z864">
            <v>0</v>
          </cell>
          <cell r="AA864">
            <v>0</v>
          </cell>
          <cell r="AB864">
            <v>0</v>
          </cell>
          <cell r="AC864">
            <v>4.5</v>
          </cell>
          <cell r="AD864">
            <v>0</v>
          </cell>
          <cell r="AE864">
            <v>0</v>
          </cell>
          <cell r="AF864">
            <v>0</v>
          </cell>
          <cell r="AG864">
            <v>4.5</v>
          </cell>
          <cell r="AH864">
            <v>0</v>
          </cell>
          <cell r="AI864">
            <v>0</v>
          </cell>
          <cell r="AJ864">
            <v>0</v>
          </cell>
          <cell r="AK864">
            <v>4.5</v>
          </cell>
          <cell r="AL864">
            <v>0</v>
          </cell>
          <cell r="AM864">
            <v>0</v>
          </cell>
          <cell r="AN864">
            <v>0</v>
          </cell>
          <cell r="AO864">
            <v>4.5</v>
          </cell>
          <cell r="AP864">
            <v>0</v>
          </cell>
          <cell r="AQ864">
            <v>0</v>
          </cell>
          <cell r="AR864">
            <v>0</v>
          </cell>
          <cell r="AS864">
            <v>4.5</v>
          </cell>
          <cell r="AT864">
            <v>0</v>
          </cell>
          <cell r="AU864">
            <v>0</v>
          </cell>
          <cell r="AV864">
            <v>0</v>
          </cell>
          <cell r="AW864">
            <v>4.5</v>
          </cell>
          <cell r="AX864">
            <v>0</v>
          </cell>
          <cell r="AY864">
            <v>0</v>
          </cell>
          <cell r="AZ864">
            <v>0</v>
          </cell>
          <cell r="BA864">
            <v>4.5</v>
          </cell>
          <cell r="BB864">
            <v>0</v>
          </cell>
          <cell r="BC864">
            <v>0</v>
          </cell>
          <cell r="BD864">
            <v>0</v>
          </cell>
          <cell r="BE864">
            <v>4.5</v>
          </cell>
          <cell r="BF864">
            <v>0</v>
          </cell>
          <cell r="BG864">
            <v>0</v>
          </cell>
          <cell r="BH864">
            <v>0</v>
          </cell>
        </row>
        <row r="865">
          <cell r="H865">
            <v>2</v>
          </cell>
          <cell r="I865">
            <v>4.5</v>
          </cell>
          <cell r="J865">
            <v>0</v>
          </cell>
          <cell r="K865">
            <v>0</v>
          </cell>
          <cell r="L865">
            <v>0</v>
          </cell>
          <cell r="M865">
            <v>4.5</v>
          </cell>
          <cell r="N865">
            <v>0</v>
          </cell>
          <cell r="O865">
            <v>0</v>
          </cell>
          <cell r="P865">
            <v>0</v>
          </cell>
          <cell r="Q865">
            <v>4.5</v>
          </cell>
          <cell r="R865">
            <v>0</v>
          </cell>
          <cell r="S865">
            <v>0</v>
          </cell>
          <cell r="T865">
            <v>0</v>
          </cell>
          <cell r="U865">
            <v>4.5</v>
          </cell>
          <cell r="V865">
            <v>0</v>
          </cell>
          <cell r="W865">
            <v>0</v>
          </cell>
          <cell r="X865">
            <v>0</v>
          </cell>
          <cell r="Y865">
            <v>4.5</v>
          </cell>
          <cell r="Z865">
            <v>0</v>
          </cell>
          <cell r="AA865">
            <v>0</v>
          </cell>
          <cell r="AB865">
            <v>0</v>
          </cell>
          <cell r="AC865">
            <v>4.5</v>
          </cell>
          <cell r="AD865">
            <v>0</v>
          </cell>
          <cell r="AE865">
            <v>0</v>
          </cell>
          <cell r="AF865">
            <v>0</v>
          </cell>
          <cell r="AG865">
            <v>4.5</v>
          </cell>
          <cell r="AH865">
            <v>0</v>
          </cell>
          <cell r="AI865">
            <v>0</v>
          </cell>
          <cell r="AJ865">
            <v>0</v>
          </cell>
          <cell r="AK865">
            <v>4.5</v>
          </cell>
          <cell r="AL865">
            <v>0</v>
          </cell>
          <cell r="AM865">
            <v>0</v>
          </cell>
          <cell r="AN865">
            <v>0</v>
          </cell>
          <cell r="AO865">
            <v>4.5</v>
          </cell>
          <cell r="AP865">
            <v>0</v>
          </cell>
          <cell r="AQ865">
            <v>0</v>
          </cell>
          <cell r="AR865">
            <v>0</v>
          </cell>
          <cell r="AS865">
            <v>4.5</v>
          </cell>
          <cell r="AT865">
            <v>0</v>
          </cell>
          <cell r="AU865">
            <v>0</v>
          </cell>
          <cell r="AV865">
            <v>0</v>
          </cell>
          <cell r="AW865">
            <v>4.5</v>
          </cell>
          <cell r="AX865">
            <v>0</v>
          </cell>
          <cell r="AY865">
            <v>0</v>
          </cell>
          <cell r="AZ865">
            <v>0</v>
          </cell>
          <cell r="BA865">
            <v>4.5</v>
          </cell>
          <cell r="BB865">
            <v>0</v>
          </cell>
          <cell r="BC865">
            <v>0</v>
          </cell>
          <cell r="BD865">
            <v>0</v>
          </cell>
          <cell r="BE865">
            <v>4.5</v>
          </cell>
          <cell r="BF865">
            <v>0</v>
          </cell>
          <cell r="BG865">
            <v>0</v>
          </cell>
          <cell r="BH865">
            <v>0</v>
          </cell>
        </row>
        <row r="866">
          <cell r="H866">
            <v>3</v>
          </cell>
          <cell r="I866">
            <v>4.5</v>
          </cell>
          <cell r="J866">
            <v>0</v>
          </cell>
          <cell r="K866">
            <v>0</v>
          </cell>
          <cell r="L866">
            <v>0</v>
          </cell>
          <cell r="M866">
            <v>4.5</v>
          </cell>
          <cell r="N866">
            <v>0</v>
          </cell>
          <cell r="O866">
            <v>0</v>
          </cell>
          <cell r="P866">
            <v>0</v>
          </cell>
          <cell r="Q866">
            <v>4.5</v>
          </cell>
          <cell r="R866">
            <v>0</v>
          </cell>
          <cell r="S866">
            <v>0</v>
          </cell>
          <cell r="T866">
            <v>0</v>
          </cell>
          <cell r="U866">
            <v>4.5</v>
          </cell>
          <cell r="V866">
            <v>0</v>
          </cell>
          <cell r="W866">
            <v>0</v>
          </cell>
          <cell r="X866">
            <v>0</v>
          </cell>
          <cell r="Y866">
            <v>4.5</v>
          </cell>
          <cell r="Z866">
            <v>0</v>
          </cell>
          <cell r="AA866">
            <v>0</v>
          </cell>
          <cell r="AB866">
            <v>0</v>
          </cell>
          <cell r="AC866">
            <v>4.5</v>
          </cell>
          <cell r="AD866">
            <v>0</v>
          </cell>
          <cell r="AE866">
            <v>0</v>
          </cell>
          <cell r="AF866">
            <v>0</v>
          </cell>
          <cell r="AG866">
            <v>4.5</v>
          </cell>
          <cell r="AH866">
            <v>0</v>
          </cell>
          <cell r="AI866">
            <v>0</v>
          </cell>
          <cell r="AJ866">
            <v>0</v>
          </cell>
          <cell r="AK866">
            <v>4.5</v>
          </cell>
          <cell r="AL866">
            <v>0</v>
          </cell>
          <cell r="AM866">
            <v>0</v>
          </cell>
          <cell r="AN866">
            <v>0</v>
          </cell>
          <cell r="AO866">
            <v>4.5</v>
          </cell>
          <cell r="AP866">
            <v>0</v>
          </cell>
          <cell r="AQ866">
            <v>0</v>
          </cell>
          <cell r="AR866">
            <v>0</v>
          </cell>
          <cell r="AS866">
            <v>4.5</v>
          </cell>
          <cell r="AT866">
            <v>0</v>
          </cell>
          <cell r="AU866">
            <v>0</v>
          </cell>
          <cell r="AV866">
            <v>0</v>
          </cell>
          <cell r="AW866">
            <v>4.5</v>
          </cell>
          <cell r="AX866">
            <v>0</v>
          </cell>
          <cell r="AY866">
            <v>0</v>
          </cell>
          <cell r="AZ866">
            <v>0</v>
          </cell>
          <cell r="BA866">
            <v>4.5</v>
          </cell>
          <cell r="BB866">
            <v>0</v>
          </cell>
          <cell r="BC866">
            <v>0</v>
          </cell>
          <cell r="BD866">
            <v>0</v>
          </cell>
          <cell r="BE866">
            <v>4.5</v>
          </cell>
          <cell r="BF866">
            <v>0</v>
          </cell>
          <cell r="BG866">
            <v>0</v>
          </cell>
          <cell r="BH866">
            <v>0</v>
          </cell>
        </row>
        <row r="867">
          <cell r="H867" t="str">
            <v>Otros</v>
          </cell>
          <cell r="I867">
            <v>4.5</v>
          </cell>
          <cell r="J867">
            <v>0</v>
          </cell>
          <cell r="K867">
            <v>0</v>
          </cell>
          <cell r="L867">
            <v>0</v>
          </cell>
          <cell r="M867">
            <v>4.5</v>
          </cell>
          <cell r="N867">
            <v>0</v>
          </cell>
          <cell r="O867">
            <v>0</v>
          </cell>
          <cell r="P867">
            <v>0</v>
          </cell>
          <cell r="Q867">
            <v>4.5</v>
          </cell>
          <cell r="R867">
            <v>0</v>
          </cell>
          <cell r="S867">
            <v>0</v>
          </cell>
          <cell r="T867">
            <v>0</v>
          </cell>
          <cell r="U867">
            <v>4.5</v>
          </cell>
          <cell r="V867">
            <v>0</v>
          </cell>
          <cell r="W867">
            <v>0</v>
          </cell>
          <cell r="X867">
            <v>0</v>
          </cell>
          <cell r="Y867">
            <v>4.5</v>
          </cell>
          <cell r="Z867">
            <v>0</v>
          </cell>
          <cell r="AA867">
            <v>0</v>
          </cell>
          <cell r="AB867">
            <v>0</v>
          </cell>
          <cell r="AC867">
            <v>4.5</v>
          </cell>
          <cell r="AD867">
            <v>0</v>
          </cell>
          <cell r="AE867">
            <v>0</v>
          </cell>
          <cell r="AF867">
            <v>0</v>
          </cell>
          <cell r="AG867">
            <v>4.5</v>
          </cell>
          <cell r="AH867">
            <v>0</v>
          </cell>
          <cell r="AI867">
            <v>0</v>
          </cell>
          <cell r="AJ867">
            <v>0</v>
          </cell>
          <cell r="AK867">
            <v>4.5</v>
          </cell>
          <cell r="AL867">
            <v>0</v>
          </cell>
          <cell r="AM867">
            <v>0</v>
          </cell>
          <cell r="AN867">
            <v>0</v>
          </cell>
          <cell r="AO867">
            <v>4.5</v>
          </cell>
          <cell r="AP867">
            <v>0</v>
          </cell>
          <cell r="AQ867">
            <v>0</v>
          </cell>
          <cell r="AR867">
            <v>0</v>
          </cell>
          <cell r="AS867">
            <v>4.5</v>
          </cell>
          <cell r="AT867">
            <v>0</v>
          </cell>
          <cell r="AU867">
            <v>0</v>
          </cell>
          <cell r="AV867">
            <v>0</v>
          </cell>
          <cell r="AW867">
            <v>4.5</v>
          </cell>
          <cell r="AX867">
            <v>0</v>
          </cell>
          <cell r="AY867">
            <v>0</v>
          </cell>
          <cell r="AZ867">
            <v>0</v>
          </cell>
          <cell r="BA867">
            <v>4.5</v>
          </cell>
          <cell r="BB867">
            <v>0</v>
          </cell>
          <cell r="BC867">
            <v>0</v>
          </cell>
          <cell r="BD867">
            <v>0</v>
          </cell>
          <cell r="BE867">
            <v>4.5</v>
          </cell>
          <cell r="BF867">
            <v>0</v>
          </cell>
          <cell r="BG867">
            <v>0</v>
          </cell>
          <cell r="BH867">
            <v>0</v>
          </cell>
        </row>
        <row r="868">
          <cell r="H868" t="str">
            <v>Subtotal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O868">
            <v>0</v>
          </cell>
          <cell r="AP868">
            <v>0</v>
          </cell>
          <cell r="AQ868">
            <v>0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  <cell r="AV868">
            <v>0</v>
          </cell>
          <cell r="AW868">
            <v>0</v>
          </cell>
          <cell r="AX868">
            <v>0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0</v>
          </cell>
          <cell r="BD868">
            <v>0</v>
          </cell>
          <cell r="BE868">
            <v>0</v>
          </cell>
          <cell r="BF868">
            <v>0</v>
          </cell>
          <cell r="BG868">
            <v>0</v>
          </cell>
          <cell r="BH868">
            <v>0</v>
          </cell>
        </row>
        <row r="870">
          <cell r="H870" t="str">
            <v>OTROS</v>
          </cell>
          <cell r="I870">
            <v>4.5</v>
          </cell>
          <cell r="J870">
            <v>0</v>
          </cell>
          <cell r="K870">
            <v>0</v>
          </cell>
          <cell r="L870">
            <v>0</v>
          </cell>
          <cell r="M870">
            <v>4.5</v>
          </cell>
          <cell r="N870">
            <v>0</v>
          </cell>
          <cell r="O870">
            <v>0</v>
          </cell>
          <cell r="P870">
            <v>0</v>
          </cell>
          <cell r="Q870">
            <v>4.5</v>
          </cell>
          <cell r="R870">
            <v>0</v>
          </cell>
          <cell r="S870">
            <v>0</v>
          </cell>
          <cell r="T870">
            <v>0</v>
          </cell>
          <cell r="U870">
            <v>4.5</v>
          </cell>
          <cell r="V870">
            <v>0</v>
          </cell>
          <cell r="W870">
            <v>0</v>
          </cell>
          <cell r="X870">
            <v>0</v>
          </cell>
          <cell r="Y870">
            <v>4.5</v>
          </cell>
          <cell r="Z870">
            <v>0</v>
          </cell>
          <cell r="AA870">
            <v>0</v>
          </cell>
          <cell r="AB870">
            <v>0</v>
          </cell>
          <cell r="AC870">
            <v>4.5</v>
          </cell>
          <cell r="AD870">
            <v>0</v>
          </cell>
          <cell r="AE870">
            <v>0</v>
          </cell>
          <cell r="AF870">
            <v>0</v>
          </cell>
          <cell r="AG870">
            <v>4.5</v>
          </cell>
          <cell r="AH870">
            <v>0</v>
          </cell>
          <cell r="AI870">
            <v>0</v>
          </cell>
          <cell r="AJ870">
            <v>0</v>
          </cell>
          <cell r="AK870">
            <v>4.5</v>
          </cell>
          <cell r="AL870">
            <v>0</v>
          </cell>
          <cell r="AM870">
            <v>0</v>
          </cell>
          <cell r="AN870">
            <v>0</v>
          </cell>
          <cell r="AO870">
            <v>4.5</v>
          </cell>
          <cell r="AP870">
            <v>0</v>
          </cell>
          <cell r="AQ870">
            <v>0</v>
          </cell>
          <cell r="AR870">
            <v>0</v>
          </cell>
          <cell r="AS870">
            <v>4.5</v>
          </cell>
          <cell r="AT870">
            <v>0</v>
          </cell>
          <cell r="AU870">
            <v>0</v>
          </cell>
          <cell r="AV870">
            <v>0</v>
          </cell>
          <cell r="AW870">
            <v>4.5</v>
          </cell>
          <cell r="AX870">
            <v>0</v>
          </cell>
          <cell r="AY870">
            <v>0</v>
          </cell>
          <cell r="AZ870">
            <v>0</v>
          </cell>
          <cell r="BA870">
            <v>4.5</v>
          </cell>
          <cell r="BB870">
            <v>0</v>
          </cell>
          <cell r="BC870">
            <v>0</v>
          </cell>
          <cell r="BD870">
            <v>0</v>
          </cell>
          <cell r="BE870">
            <v>4.5</v>
          </cell>
          <cell r="BF870">
            <v>0</v>
          </cell>
          <cell r="BG870">
            <v>0</v>
          </cell>
          <cell r="BH870">
            <v>0</v>
          </cell>
        </row>
        <row r="872">
          <cell r="H872" t="str">
            <v>TOTAL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0</v>
          </cell>
          <cell r="BD872">
            <v>0</v>
          </cell>
          <cell r="BE872">
            <v>0</v>
          </cell>
          <cell r="BF872">
            <v>0</v>
          </cell>
          <cell r="BG872">
            <v>0</v>
          </cell>
          <cell r="BH872">
            <v>0</v>
          </cell>
        </row>
        <row r="876">
          <cell r="I876" t="str">
            <v>ENERO/97</v>
          </cell>
          <cell r="M876" t="str">
            <v>FEBRERO/97</v>
          </cell>
          <cell r="Q876" t="str">
            <v>MARZO/97</v>
          </cell>
          <cell r="U876">
            <v>0</v>
          </cell>
          <cell r="Y876">
            <v>0</v>
          </cell>
          <cell r="AC876">
            <v>0</v>
          </cell>
          <cell r="AG876">
            <v>0</v>
          </cell>
          <cell r="AK876">
            <v>0</v>
          </cell>
          <cell r="AO876">
            <v>0</v>
          </cell>
          <cell r="AS876">
            <v>0</v>
          </cell>
          <cell r="AW876">
            <v>0</v>
          </cell>
          <cell r="BA876">
            <v>0</v>
          </cell>
          <cell r="BE876">
            <v>0</v>
          </cell>
        </row>
        <row r="877">
          <cell r="H877" t="str">
            <v>ZONA 4</v>
          </cell>
          <cell r="I877" t="str">
            <v>I. REC F. CORRIENTE</v>
          </cell>
          <cell r="J877" t="str">
            <v>RECAUDOS F. CORR</v>
          </cell>
          <cell r="K877" t="str">
            <v>RECAUDOS REC. CARTERA</v>
          </cell>
          <cell r="L877" t="str">
            <v>TOTAL</v>
          </cell>
          <cell r="M877" t="str">
            <v>I. REC F. CORRIENTE</v>
          </cell>
          <cell r="N877" t="str">
            <v>RECAUDOS F. CORR</v>
          </cell>
          <cell r="O877" t="str">
            <v>RECAUDOS REC. CARTERA</v>
          </cell>
          <cell r="P877" t="str">
            <v>TOTAL</v>
          </cell>
          <cell r="Q877" t="str">
            <v>I. REC F. CORRIENTE</v>
          </cell>
          <cell r="R877" t="str">
            <v>RECAUDOS F. CORR</v>
          </cell>
          <cell r="S877" t="str">
            <v>RECAUDOS REC. CARTERA</v>
          </cell>
          <cell r="T877" t="str">
            <v>TOTAL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0</v>
          </cell>
          <cell r="BD877">
            <v>0</v>
          </cell>
          <cell r="BE877">
            <v>0</v>
          </cell>
          <cell r="BF877">
            <v>0</v>
          </cell>
          <cell r="BG877">
            <v>0</v>
          </cell>
          <cell r="BH877">
            <v>0</v>
          </cell>
        </row>
        <row r="878">
          <cell r="H878" t="str">
            <v>Residencial</v>
          </cell>
        </row>
        <row r="879">
          <cell r="H879">
            <v>1</v>
          </cell>
          <cell r="I879">
            <v>1.8</v>
          </cell>
          <cell r="J879">
            <v>0</v>
          </cell>
          <cell r="K879">
            <v>0</v>
          </cell>
          <cell r="L879">
            <v>0</v>
          </cell>
          <cell r="M879">
            <v>1.8</v>
          </cell>
          <cell r="N879">
            <v>0</v>
          </cell>
          <cell r="O879">
            <v>0</v>
          </cell>
          <cell r="P879">
            <v>0</v>
          </cell>
          <cell r="Q879">
            <v>1.8</v>
          </cell>
          <cell r="R879">
            <v>0</v>
          </cell>
          <cell r="S879">
            <v>0</v>
          </cell>
          <cell r="T879">
            <v>0</v>
          </cell>
          <cell r="U879">
            <v>1.8</v>
          </cell>
          <cell r="V879">
            <v>0</v>
          </cell>
          <cell r="W879">
            <v>0</v>
          </cell>
          <cell r="X879">
            <v>0</v>
          </cell>
          <cell r="Y879">
            <v>1.8</v>
          </cell>
          <cell r="Z879">
            <v>0</v>
          </cell>
          <cell r="AA879">
            <v>0</v>
          </cell>
          <cell r="AB879">
            <v>0</v>
          </cell>
          <cell r="AC879">
            <v>1.8</v>
          </cell>
          <cell r="AD879">
            <v>0</v>
          </cell>
          <cell r="AE879">
            <v>0</v>
          </cell>
          <cell r="AF879">
            <v>0</v>
          </cell>
          <cell r="AG879">
            <v>1.8</v>
          </cell>
          <cell r="AH879">
            <v>0</v>
          </cell>
          <cell r="AI879">
            <v>0</v>
          </cell>
          <cell r="AJ879">
            <v>0</v>
          </cell>
          <cell r="AK879">
            <v>1.8</v>
          </cell>
          <cell r="AL879">
            <v>0</v>
          </cell>
          <cell r="AM879">
            <v>0</v>
          </cell>
          <cell r="AN879">
            <v>0</v>
          </cell>
          <cell r="AO879">
            <v>1.8</v>
          </cell>
          <cell r="AP879">
            <v>0</v>
          </cell>
          <cell r="AQ879">
            <v>0</v>
          </cell>
          <cell r="AR879">
            <v>0</v>
          </cell>
          <cell r="AS879">
            <v>1.8</v>
          </cell>
          <cell r="AT879">
            <v>0</v>
          </cell>
          <cell r="AU879">
            <v>0</v>
          </cell>
          <cell r="AV879">
            <v>0</v>
          </cell>
          <cell r="AW879">
            <v>1.8</v>
          </cell>
          <cell r="AX879">
            <v>0</v>
          </cell>
          <cell r="AY879">
            <v>0</v>
          </cell>
          <cell r="AZ879">
            <v>0</v>
          </cell>
          <cell r="BA879">
            <v>1.8</v>
          </cell>
          <cell r="BB879">
            <v>0</v>
          </cell>
          <cell r="BC879">
            <v>0</v>
          </cell>
          <cell r="BD879">
            <v>0</v>
          </cell>
          <cell r="BE879">
            <v>1.8</v>
          </cell>
          <cell r="BF879">
            <v>0</v>
          </cell>
          <cell r="BG879">
            <v>0</v>
          </cell>
          <cell r="BH879">
            <v>0</v>
          </cell>
        </row>
        <row r="880">
          <cell r="H880">
            <v>2</v>
          </cell>
          <cell r="I880">
            <v>1.8</v>
          </cell>
          <cell r="J880">
            <v>0</v>
          </cell>
          <cell r="K880">
            <v>0</v>
          </cell>
          <cell r="L880">
            <v>0</v>
          </cell>
          <cell r="M880">
            <v>1.8</v>
          </cell>
          <cell r="N880">
            <v>0</v>
          </cell>
          <cell r="O880">
            <v>0</v>
          </cell>
          <cell r="P880">
            <v>0</v>
          </cell>
          <cell r="Q880">
            <v>1.8</v>
          </cell>
          <cell r="R880">
            <v>0</v>
          </cell>
          <cell r="S880">
            <v>0</v>
          </cell>
          <cell r="T880">
            <v>0</v>
          </cell>
          <cell r="U880">
            <v>1.8</v>
          </cell>
          <cell r="V880">
            <v>0</v>
          </cell>
          <cell r="W880">
            <v>0</v>
          </cell>
          <cell r="X880">
            <v>0</v>
          </cell>
          <cell r="Y880">
            <v>1.8</v>
          </cell>
          <cell r="Z880">
            <v>0</v>
          </cell>
          <cell r="AA880">
            <v>0</v>
          </cell>
          <cell r="AB880">
            <v>0</v>
          </cell>
          <cell r="AC880">
            <v>1.8</v>
          </cell>
          <cell r="AD880">
            <v>0</v>
          </cell>
          <cell r="AE880">
            <v>0</v>
          </cell>
          <cell r="AF880">
            <v>0</v>
          </cell>
          <cell r="AG880">
            <v>1.8</v>
          </cell>
          <cell r="AH880">
            <v>0</v>
          </cell>
          <cell r="AI880">
            <v>0</v>
          </cell>
          <cell r="AJ880">
            <v>0</v>
          </cell>
          <cell r="AK880">
            <v>1.8</v>
          </cell>
          <cell r="AL880">
            <v>0</v>
          </cell>
          <cell r="AM880">
            <v>0</v>
          </cell>
          <cell r="AN880">
            <v>0</v>
          </cell>
          <cell r="AO880">
            <v>1.8</v>
          </cell>
          <cell r="AP880">
            <v>0</v>
          </cell>
          <cell r="AQ880">
            <v>0</v>
          </cell>
          <cell r="AR880">
            <v>0</v>
          </cell>
          <cell r="AS880">
            <v>1.8</v>
          </cell>
          <cell r="AT880">
            <v>0</v>
          </cell>
          <cell r="AU880">
            <v>0</v>
          </cell>
          <cell r="AV880">
            <v>0</v>
          </cell>
          <cell r="AW880">
            <v>1.8</v>
          </cell>
          <cell r="AX880">
            <v>0</v>
          </cell>
          <cell r="AY880">
            <v>0</v>
          </cell>
          <cell r="AZ880">
            <v>0</v>
          </cell>
          <cell r="BA880">
            <v>1.8</v>
          </cell>
          <cell r="BB880">
            <v>0</v>
          </cell>
          <cell r="BC880">
            <v>0</v>
          </cell>
          <cell r="BD880">
            <v>0</v>
          </cell>
          <cell r="BE880">
            <v>1.8</v>
          </cell>
          <cell r="BF880">
            <v>0</v>
          </cell>
          <cell r="BG880">
            <v>0</v>
          </cell>
          <cell r="BH880">
            <v>0</v>
          </cell>
        </row>
        <row r="881">
          <cell r="H881">
            <v>3</v>
          </cell>
          <cell r="I881">
            <v>1.8</v>
          </cell>
          <cell r="J881">
            <v>0</v>
          </cell>
          <cell r="K881">
            <v>0</v>
          </cell>
          <cell r="L881">
            <v>0</v>
          </cell>
          <cell r="M881">
            <v>1.8</v>
          </cell>
          <cell r="N881">
            <v>0</v>
          </cell>
          <cell r="O881">
            <v>0</v>
          </cell>
          <cell r="P881">
            <v>0</v>
          </cell>
          <cell r="Q881">
            <v>1.8</v>
          </cell>
          <cell r="R881">
            <v>0</v>
          </cell>
          <cell r="S881">
            <v>0</v>
          </cell>
          <cell r="T881">
            <v>0</v>
          </cell>
          <cell r="U881">
            <v>1.8</v>
          </cell>
          <cell r="V881">
            <v>0</v>
          </cell>
          <cell r="W881">
            <v>0</v>
          </cell>
          <cell r="X881">
            <v>0</v>
          </cell>
          <cell r="Y881">
            <v>1.8</v>
          </cell>
          <cell r="Z881">
            <v>0</v>
          </cell>
          <cell r="AA881">
            <v>0</v>
          </cell>
          <cell r="AB881">
            <v>0</v>
          </cell>
          <cell r="AC881">
            <v>1.8</v>
          </cell>
          <cell r="AD881">
            <v>0</v>
          </cell>
          <cell r="AE881">
            <v>0</v>
          </cell>
          <cell r="AF881">
            <v>0</v>
          </cell>
          <cell r="AG881">
            <v>1.8</v>
          </cell>
          <cell r="AH881">
            <v>0</v>
          </cell>
          <cell r="AI881">
            <v>0</v>
          </cell>
          <cell r="AJ881">
            <v>0</v>
          </cell>
          <cell r="AK881">
            <v>1.8</v>
          </cell>
          <cell r="AL881">
            <v>0</v>
          </cell>
          <cell r="AM881">
            <v>0</v>
          </cell>
          <cell r="AN881">
            <v>0</v>
          </cell>
          <cell r="AO881">
            <v>1.8</v>
          </cell>
          <cell r="AP881">
            <v>0</v>
          </cell>
          <cell r="AQ881">
            <v>0</v>
          </cell>
          <cell r="AR881">
            <v>0</v>
          </cell>
          <cell r="AS881">
            <v>1.8</v>
          </cell>
          <cell r="AT881">
            <v>0</v>
          </cell>
          <cell r="AU881">
            <v>0</v>
          </cell>
          <cell r="AV881">
            <v>0</v>
          </cell>
          <cell r="AW881">
            <v>1.8</v>
          </cell>
          <cell r="AX881">
            <v>0</v>
          </cell>
          <cell r="AY881">
            <v>0</v>
          </cell>
          <cell r="AZ881">
            <v>0</v>
          </cell>
          <cell r="BA881">
            <v>1.8</v>
          </cell>
          <cell r="BB881">
            <v>0</v>
          </cell>
          <cell r="BC881">
            <v>0</v>
          </cell>
          <cell r="BD881">
            <v>0</v>
          </cell>
          <cell r="BE881">
            <v>1.8</v>
          </cell>
          <cell r="BF881">
            <v>0</v>
          </cell>
          <cell r="BG881">
            <v>0</v>
          </cell>
          <cell r="BH881">
            <v>0</v>
          </cell>
        </row>
        <row r="882">
          <cell r="H882">
            <v>4</v>
          </cell>
          <cell r="I882">
            <v>1.8</v>
          </cell>
          <cell r="J882">
            <v>0</v>
          </cell>
          <cell r="K882">
            <v>0</v>
          </cell>
          <cell r="L882">
            <v>0</v>
          </cell>
          <cell r="M882">
            <v>1.8</v>
          </cell>
          <cell r="N882">
            <v>0</v>
          </cell>
          <cell r="O882">
            <v>0</v>
          </cell>
          <cell r="P882">
            <v>0</v>
          </cell>
          <cell r="Q882">
            <v>1.8</v>
          </cell>
          <cell r="R882">
            <v>0</v>
          </cell>
          <cell r="S882">
            <v>0</v>
          </cell>
          <cell r="T882">
            <v>0</v>
          </cell>
          <cell r="U882">
            <v>1.8</v>
          </cell>
          <cell r="V882">
            <v>0</v>
          </cell>
          <cell r="W882">
            <v>0</v>
          </cell>
          <cell r="X882">
            <v>0</v>
          </cell>
          <cell r="Y882">
            <v>1.8</v>
          </cell>
          <cell r="Z882">
            <v>0</v>
          </cell>
          <cell r="AA882">
            <v>0</v>
          </cell>
          <cell r="AB882">
            <v>0</v>
          </cell>
          <cell r="AC882">
            <v>1.8</v>
          </cell>
          <cell r="AD882">
            <v>0</v>
          </cell>
          <cell r="AE882">
            <v>0</v>
          </cell>
          <cell r="AF882">
            <v>0</v>
          </cell>
          <cell r="AG882">
            <v>1.8</v>
          </cell>
          <cell r="AH882">
            <v>0</v>
          </cell>
          <cell r="AI882">
            <v>0</v>
          </cell>
          <cell r="AJ882">
            <v>0</v>
          </cell>
          <cell r="AK882">
            <v>1.8</v>
          </cell>
          <cell r="AL882">
            <v>0</v>
          </cell>
          <cell r="AM882">
            <v>0</v>
          </cell>
          <cell r="AN882">
            <v>0</v>
          </cell>
          <cell r="AO882">
            <v>1.8</v>
          </cell>
          <cell r="AP882">
            <v>0</v>
          </cell>
          <cell r="AQ882">
            <v>0</v>
          </cell>
          <cell r="AR882">
            <v>0</v>
          </cell>
          <cell r="AS882">
            <v>1.8</v>
          </cell>
          <cell r="AT882">
            <v>0</v>
          </cell>
          <cell r="AU882">
            <v>0</v>
          </cell>
          <cell r="AV882">
            <v>0</v>
          </cell>
          <cell r="AW882">
            <v>1.8</v>
          </cell>
          <cell r="AX882">
            <v>0</v>
          </cell>
          <cell r="AY882">
            <v>0</v>
          </cell>
          <cell r="AZ882">
            <v>0</v>
          </cell>
          <cell r="BA882">
            <v>1.8</v>
          </cell>
          <cell r="BB882">
            <v>0</v>
          </cell>
          <cell r="BC882">
            <v>0</v>
          </cell>
          <cell r="BD882">
            <v>0</v>
          </cell>
          <cell r="BE882">
            <v>1.8</v>
          </cell>
          <cell r="BF882">
            <v>0</v>
          </cell>
          <cell r="BG882">
            <v>0</v>
          </cell>
          <cell r="BH882">
            <v>0</v>
          </cell>
        </row>
        <row r="883">
          <cell r="H883">
            <v>5</v>
          </cell>
          <cell r="I883">
            <v>1.8</v>
          </cell>
          <cell r="J883">
            <v>0</v>
          </cell>
          <cell r="K883">
            <v>0</v>
          </cell>
          <cell r="L883">
            <v>0</v>
          </cell>
          <cell r="M883">
            <v>1.8</v>
          </cell>
          <cell r="N883">
            <v>0</v>
          </cell>
          <cell r="O883">
            <v>0</v>
          </cell>
          <cell r="P883">
            <v>0</v>
          </cell>
          <cell r="Q883">
            <v>1.8</v>
          </cell>
          <cell r="R883">
            <v>0</v>
          </cell>
          <cell r="S883">
            <v>0</v>
          </cell>
          <cell r="T883">
            <v>0</v>
          </cell>
          <cell r="U883">
            <v>1.8</v>
          </cell>
          <cell r="V883">
            <v>0</v>
          </cell>
          <cell r="W883">
            <v>0</v>
          </cell>
          <cell r="X883">
            <v>0</v>
          </cell>
          <cell r="Y883">
            <v>1.8</v>
          </cell>
          <cell r="Z883">
            <v>0</v>
          </cell>
          <cell r="AA883">
            <v>0</v>
          </cell>
          <cell r="AB883">
            <v>0</v>
          </cell>
          <cell r="AC883">
            <v>1.8</v>
          </cell>
          <cell r="AD883">
            <v>0</v>
          </cell>
          <cell r="AE883">
            <v>0</v>
          </cell>
          <cell r="AF883">
            <v>0</v>
          </cell>
          <cell r="AG883">
            <v>1.8</v>
          </cell>
          <cell r="AH883">
            <v>0</v>
          </cell>
          <cell r="AI883">
            <v>0</v>
          </cell>
          <cell r="AJ883">
            <v>0</v>
          </cell>
          <cell r="AK883">
            <v>1.8</v>
          </cell>
          <cell r="AL883">
            <v>0</v>
          </cell>
          <cell r="AM883">
            <v>0</v>
          </cell>
          <cell r="AN883">
            <v>0</v>
          </cell>
          <cell r="AO883">
            <v>1.8</v>
          </cell>
          <cell r="AP883">
            <v>0</v>
          </cell>
          <cell r="AQ883">
            <v>0</v>
          </cell>
          <cell r="AR883">
            <v>0</v>
          </cell>
          <cell r="AS883">
            <v>1.8</v>
          </cell>
          <cell r="AT883">
            <v>0</v>
          </cell>
          <cell r="AU883">
            <v>0</v>
          </cell>
          <cell r="AV883">
            <v>0</v>
          </cell>
          <cell r="AW883">
            <v>1.8</v>
          </cell>
          <cell r="AX883">
            <v>0</v>
          </cell>
          <cell r="AY883">
            <v>0</v>
          </cell>
          <cell r="AZ883">
            <v>0</v>
          </cell>
          <cell r="BA883">
            <v>1.8</v>
          </cell>
          <cell r="BB883">
            <v>0</v>
          </cell>
          <cell r="BC883">
            <v>0</v>
          </cell>
          <cell r="BD883">
            <v>0</v>
          </cell>
          <cell r="BE883">
            <v>1.8</v>
          </cell>
          <cell r="BF883">
            <v>0</v>
          </cell>
          <cell r="BG883">
            <v>0</v>
          </cell>
          <cell r="BH883">
            <v>0</v>
          </cell>
        </row>
        <row r="884">
          <cell r="H884">
            <v>6</v>
          </cell>
          <cell r="I884">
            <v>1.8</v>
          </cell>
          <cell r="J884">
            <v>0</v>
          </cell>
          <cell r="K884">
            <v>0</v>
          </cell>
          <cell r="L884">
            <v>0</v>
          </cell>
          <cell r="M884">
            <v>1.8</v>
          </cell>
          <cell r="N884">
            <v>0</v>
          </cell>
          <cell r="O884">
            <v>0</v>
          </cell>
          <cell r="P884">
            <v>0</v>
          </cell>
          <cell r="Q884">
            <v>1.8</v>
          </cell>
          <cell r="R884">
            <v>0</v>
          </cell>
          <cell r="S884">
            <v>0</v>
          </cell>
          <cell r="T884">
            <v>0</v>
          </cell>
          <cell r="U884">
            <v>1.8</v>
          </cell>
          <cell r="V884">
            <v>0</v>
          </cell>
          <cell r="W884">
            <v>0</v>
          </cell>
          <cell r="X884">
            <v>0</v>
          </cell>
          <cell r="Y884">
            <v>1.8</v>
          </cell>
          <cell r="Z884">
            <v>0</v>
          </cell>
          <cell r="AA884">
            <v>0</v>
          </cell>
          <cell r="AB884">
            <v>0</v>
          </cell>
          <cell r="AC884">
            <v>1.8</v>
          </cell>
          <cell r="AD884">
            <v>0</v>
          </cell>
          <cell r="AE884">
            <v>0</v>
          </cell>
          <cell r="AF884">
            <v>0</v>
          </cell>
          <cell r="AG884">
            <v>1.8</v>
          </cell>
          <cell r="AH884">
            <v>0</v>
          </cell>
          <cell r="AI884">
            <v>0</v>
          </cell>
          <cell r="AJ884">
            <v>0</v>
          </cell>
          <cell r="AK884">
            <v>1.8</v>
          </cell>
          <cell r="AL884">
            <v>0</v>
          </cell>
          <cell r="AM884">
            <v>0</v>
          </cell>
          <cell r="AN884">
            <v>0</v>
          </cell>
          <cell r="AO884">
            <v>1.8</v>
          </cell>
          <cell r="AP884">
            <v>0</v>
          </cell>
          <cell r="AQ884">
            <v>0</v>
          </cell>
          <cell r="AR884">
            <v>0</v>
          </cell>
          <cell r="AS884">
            <v>1.8</v>
          </cell>
          <cell r="AT884">
            <v>0</v>
          </cell>
          <cell r="AU884">
            <v>0</v>
          </cell>
          <cell r="AV884">
            <v>0</v>
          </cell>
          <cell r="AW884">
            <v>1.8</v>
          </cell>
          <cell r="AX884">
            <v>0</v>
          </cell>
          <cell r="AY884">
            <v>0</v>
          </cell>
          <cell r="AZ884">
            <v>0</v>
          </cell>
          <cell r="BA884">
            <v>1.8</v>
          </cell>
          <cell r="BB884">
            <v>0</v>
          </cell>
          <cell r="BC884">
            <v>0</v>
          </cell>
          <cell r="BD884">
            <v>0</v>
          </cell>
          <cell r="BE884">
            <v>1.8</v>
          </cell>
          <cell r="BF884">
            <v>0</v>
          </cell>
          <cell r="BG884">
            <v>0</v>
          </cell>
          <cell r="BH884">
            <v>0</v>
          </cell>
        </row>
        <row r="885">
          <cell r="H885" t="str">
            <v>Otros</v>
          </cell>
          <cell r="I885">
            <v>1.8</v>
          </cell>
          <cell r="J885">
            <v>0</v>
          </cell>
          <cell r="K885">
            <v>0</v>
          </cell>
          <cell r="L885">
            <v>0</v>
          </cell>
          <cell r="M885">
            <v>1.8</v>
          </cell>
          <cell r="N885">
            <v>0</v>
          </cell>
          <cell r="O885">
            <v>0</v>
          </cell>
          <cell r="P885">
            <v>0</v>
          </cell>
          <cell r="Q885">
            <v>1.8</v>
          </cell>
          <cell r="R885">
            <v>0</v>
          </cell>
          <cell r="S885">
            <v>0</v>
          </cell>
          <cell r="T885">
            <v>0</v>
          </cell>
          <cell r="U885">
            <v>1.8</v>
          </cell>
          <cell r="V885">
            <v>0</v>
          </cell>
          <cell r="W885">
            <v>0</v>
          </cell>
          <cell r="X885">
            <v>0</v>
          </cell>
          <cell r="Y885">
            <v>1.8</v>
          </cell>
          <cell r="Z885">
            <v>0</v>
          </cell>
          <cell r="AA885">
            <v>0</v>
          </cell>
          <cell r="AB885">
            <v>0</v>
          </cell>
          <cell r="AC885">
            <v>1.8</v>
          </cell>
          <cell r="AD885">
            <v>0</v>
          </cell>
          <cell r="AE885">
            <v>0</v>
          </cell>
          <cell r="AF885">
            <v>0</v>
          </cell>
          <cell r="AG885">
            <v>1.8</v>
          </cell>
          <cell r="AH885">
            <v>0</v>
          </cell>
          <cell r="AI885">
            <v>0</v>
          </cell>
          <cell r="AJ885">
            <v>0</v>
          </cell>
          <cell r="AK885">
            <v>1.8</v>
          </cell>
          <cell r="AL885">
            <v>0</v>
          </cell>
          <cell r="AM885">
            <v>0</v>
          </cell>
          <cell r="AN885">
            <v>0</v>
          </cell>
          <cell r="AO885">
            <v>1.8</v>
          </cell>
          <cell r="AP885">
            <v>0</v>
          </cell>
          <cell r="AQ885">
            <v>0</v>
          </cell>
          <cell r="AR885">
            <v>0</v>
          </cell>
          <cell r="AS885">
            <v>1.8</v>
          </cell>
          <cell r="AT885">
            <v>0</v>
          </cell>
          <cell r="AU885">
            <v>0</v>
          </cell>
          <cell r="AV885">
            <v>0</v>
          </cell>
          <cell r="AW885">
            <v>1.8</v>
          </cell>
          <cell r="AX885">
            <v>0</v>
          </cell>
          <cell r="AY885">
            <v>0</v>
          </cell>
          <cell r="AZ885">
            <v>0</v>
          </cell>
          <cell r="BA885">
            <v>1.8</v>
          </cell>
          <cell r="BB885">
            <v>0</v>
          </cell>
          <cell r="BC885">
            <v>0</v>
          </cell>
          <cell r="BD885">
            <v>0</v>
          </cell>
          <cell r="BE885">
            <v>1.8</v>
          </cell>
          <cell r="BF885">
            <v>0</v>
          </cell>
          <cell r="BG885">
            <v>0</v>
          </cell>
          <cell r="BH885">
            <v>0</v>
          </cell>
        </row>
        <row r="886">
          <cell r="H886" t="str">
            <v>Subtotal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  <cell r="BF886">
            <v>0</v>
          </cell>
          <cell r="BG886">
            <v>0</v>
          </cell>
          <cell r="BH886">
            <v>0</v>
          </cell>
        </row>
        <row r="888">
          <cell r="H888" t="str">
            <v>Pequeños</v>
          </cell>
        </row>
        <row r="889">
          <cell r="H889" t="str">
            <v>Productores</v>
          </cell>
        </row>
        <row r="890">
          <cell r="H890">
            <v>1</v>
          </cell>
          <cell r="I890">
            <v>1.8</v>
          </cell>
          <cell r="J890">
            <v>0</v>
          </cell>
          <cell r="K890">
            <v>0</v>
          </cell>
          <cell r="L890">
            <v>0</v>
          </cell>
          <cell r="M890">
            <v>1.8</v>
          </cell>
          <cell r="N890">
            <v>0</v>
          </cell>
          <cell r="O890">
            <v>0</v>
          </cell>
          <cell r="P890">
            <v>0</v>
          </cell>
          <cell r="Q890">
            <v>1.8</v>
          </cell>
          <cell r="R890">
            <v>0</v>
          </cell>
          <cell r="S890">
            <v>0</v>
          </cell>
          <cell r="T890">
            <v>0</v>
          </cell>
          <cell r="U890">
            <v>1.8</v>
          </cell>
          <cell r="V890">
            <v>0</v>
          </cell>
          <cell r="W890">
            <v>0</v>
          </cell>
          <cell r="X890">
            <v>0</v>
          </cell>
          <cell r="Y890">
            <v>1.8</v>
          </cell>
          <cell r="Z890">
            <v>0</v>
          </cell>
          <cell r="AA890">
            <v>0</v>
          </cell>
          <cell r="AB890">
            <v>0</v>
          </cell>
          <cell r="AC890">
            <v>1.8</v>
          </cell>
          <cell r="AD890">
            <v>0</v>
          </cell>
          <cell r="AE890">
            <v>0</v>
          </cell>
          <cell r="AF890">
            <v>0</v>
          </cell>
          <cell r="AG890">
            <v>1.8</v>
          </cell>
          <cell r="AH890">
            <v>0</v>
          </cell>
          <cell r="AI890">
            <v>0</v>
          </cell>
          <cell r="AJ890">
            <v>0</v>
          </cell>
          <cell r="AK890">
            <v>1.8</v>
          </cell>
          <cell r="AL890">
            <v>0</v>
          </cell>
          <cell r="AM890">
            <v>0</v>
          </cell>
          <cell r="AN890">
            <v>0</v>
          </cell>
          <cell r="AO890">
            <v>1.8</v>
          </cell>
          <cell r="AP890">
            <v>0</v>
          </cell>
          <cell r="AQ890">
            <v>0</v>
          </cell>
          <cell r="AR890">
            <v>0</v>
          </cell>
          <cell r="AS890">
            <v>1.8</v>
          </cell>
          <cell r="AT890">
            <v>0</v>
          </cell>
          <cell r="AU890">
            <v>0</v>
          </cell>
          <cell r="AV890">
            <v>0</v>
          </cell>
          <cell r="AW890">
            <v>1.8</v>
          </cell>
          <cell r="AX890">
            <v>0</v>
          </cell>
          <cell r="AY890">
            <v>0</v>
          </cell>
          <cell r="AZ890">
            <v>0</v>
          </cell>
          <cell r="BA890">
            <v>1.8</v>
          </cell>
          <cell r="BB890">
            <v>0</v>
          </cell>
          <cell r="BC890">
            <v>0</v>
          </cell>
          <cell r="BD890">
            <v>0</v>
          </cell>
          <cell r="BE890">
            <v>1.8</v>
          </cell>
          <cell r="BF890">
            <v>0</v>
          </cell>
          <cell r="BG890">
            <v>0</v>
          </cell>
          <cell r="BH890">
            <v>0</v>
          </cell>
        </row>
        <row r="891">
          <cell r="H891">
            <v>2</v>
          </cell>
          <cell r="I891">
            <v>1.8</v>
          </cell>
          <cell r="J891">
            <v>0</v>
          </cell>
          <cell r="K891">
            <v>0</v>
          </cell>
          <cell r="L891">
            <v>0</v>
          </cell>
          <cell r="M891">
            <v>1.8</v>
          </cell>
          <cell r="N891">
            <v>0</v>
          </cell>
          <cell r="O891">
            <v>0</v>
          </cell>
          <cell r="P891">
            <v>0</v>
          </cell>
          <cell r="Q891">
            <v>1.8</v>
          </cell>
          <cell r="R891">
            <v>0</v>
          </cell>
          <cell r="S891">
            <v>0</v>
          </cell>
          <cell r="T891">
            <v>0</v>
          </cell>
          <cell r="U891">
            <v>1.8</v>
          </cell>
          <cell r="V891">
            <v>0</v>
          </cell>
          <cell r="W891">
            <v>0</v>
          </cell>
          <cell r="X891">
            <v>0</v>
          </cell>
          <cell r="Y891">
            <v>1.8</v>
          </cell>
          <cell r="Z891">
            <v>0</v>
          </cell>
          <cell r="AA891">
            <v>0</v>
          </cell>
          <cell r="AB891">
            <v>0</v>
          </cell>
          <cell r="AC891">
            <v>1.8</v>
          </cell>
          <cell r="AD891">
            <v>0</v>
          </cell>
          <cell r="AE891">
            <v>0</v>
          </cell>
          <cell r="AF891">
            <v>0</v>
          </cell>
          <cell r="AG891">
            <v>1.8</v>
          </cell>
          <cell r="AH891">
            <v>0</v>
          </cell>
          <cell r="AI891">
            <v>0</v>
          </cell>
          <cell r="AJ891">
            <v>0</v>
          </cell>
          <cell r="AK891">
            <v>1.8</v>
          </cell>
          <cell r="AL891">
            <v>0</v>
          </cell>
          <cell r="AM891">
            <v>0</v>
          </cell>
          <cell r="AN891">
            <v>0</v>
          </cell>
          <cell r="AO891">
            <v>1.8</v>
          </cell>
          <cell r="AP891">
            <v>0</v>
          </cell>
          <cell r="AQ891">
            <v>0</v>
          </cell>
          <cell r="AR891">
            <v>0</v>
          </cell>
          <cell r="AS891">
            <v>1.8</v>
          </cell>
          <cell r="AT891">
            <v>0</v>
          </cell>
          <cell r="AU891">
            <v>0</v>
          </cell>
          <cell r="AV891">
            <v>0</v>
          </cell>
          <cell r="AW891">
            <v>1.8</v>
          </cell>
          <cell r="AX891">
            <v>0</v>
          </cell>
          <cell r="AY891">
            <v>0</v>
          </cell>
          <cell r="AZ891">
            <v>0</v>
          </cell>
          <cell r="BA891">
            <v>1.8</v>
          </cell>
          <cell r="BB891">
            <v>0</v>
          </cell>
          <cell r="BC891">
            <v>0</v>
          </cell>
          <cell r="BD891">
            <v>0</v>
          </cell>
          <cell r="BE891">
            <v>1.8</v>
          </cell>
          <cell r="BF891">
            <v>0</v>
          </cell>
          <cell r="BG891">
            <v>0</v>
          </cell>
          <cell r="BH891">
            <v>0</v>
          </cell>
        </row>
        <row r="892">
          <cell r="H892">
            <v>3</v>
          </cell>
          <cell r="I892">
            <v>1.8</v>
          </cell>
          <cell r="J892">
            <v>0</v>
          </cell>
          <cell r="K892">
            <v>0</v>
          </cell>
          <cell r="L892">
            <v>0</v>
          </cell>
          <cell r="M892">
            <v>1.8</v>
          </cell>
          <cell r="N892">
            <v>0</v>
          </cell>
          <cell r="O892">
            <v>0</v>
          </cell>
          <cell r="P892">
            <v>0</v>
          </cell>
          <cell r="Q892">
            <v>1.8</v>
          </cell>
          <cell r="R892">
            <v>0</v>
          </cell>
          <cell r="S892">
            <v>0</v>
          </cell>
          <cell r="T892">
            <v>0</v>
          </cell>
          <cell r="U892">
            <v>1.8</v>
          </cell>
          <cell r="V892">
            <v>0</v>
          </cell>
          <cell r="W892">
            <v>0</v>
          </cell>
          <cell r="X892">
            <v>0</v>
          </cell>
          <cell r="Y892">
            <v>1.8</v>
          </cell>
          <cell r="Z892">
            <v>0</v>
          </cell>
          <cell r="AA892">
            <v>0</v>
          </cell>
          <cell r="AB892">
            <v>0</v>
          </cell>
          <cell r="AC892">
            <v>1.8</v>
          </cell>
          <cell r="AD892">
            <v>0</v>
          </cell>
          <cell r="AE892">
            <v>0</v>
          </cell>
          <cell r="AF892">
            <v>0</v>
          </cell>
          <cell r="AG892">
            <v>1.8</v>
          </cell>
          <cell r="AH892">
            <v>0</v>
          </cell>
          <cell r="AI892">
            <v>0</v>
          </cell>
          <cell r="AJ892">
            <v>0</v>
          </cell>
          <cell r="AK892">
            <v>1.8</v>
          </cell>
          <cell r="AL892">
            <v>0</v>
          </cell>
          <cell r="AM892">
            <v>0</v>
          </cell>
          <cell r="AN892">
            <v>0</v>
          </cell>
          <cell r="AO892">
            <v>1.8</v>
          </cell>
          <cell r="AP892">
            <v>0</v>
          </cell>
          <cell r="AQ892">
            <v>0</v>
          </cell>
          <cell r="AR892">
            <v>0</v>
          </cell>
          <cell r="AS892">
            <v>1.8</v>
          </cell>
          <cell r="AT892">
            <v>0</v>
          </cell>
          <cell r="AU892">
            <v>0</v>
          </cell>
          <cell r="AV892">
            <v>0</v>
          </cell>
          <cell r="AW892">
            <v>1.8</v>
          </cell>
          <cell r="AX892">
            <v>0</v>
          </cell>
          <cell r="AY892">
            <v>0</v>
          </cell>
          <cell r="AZ892">
            <v>0</v>
          </cell>
          <cell r="BA892">
            <v>1.8</v>
          </cell>
          <cell r="BB892">
            <v>0</v>
          </cell>
          <cell r="BC892">
            <v>0</v>
          </cell>
          <cell r="BD892">
            <v>0</v>
          </cell>
          <cell r="BE892">
            <v>1.8</v>
          </cell>
          <cell r="BF892">
            <v>0</v>
          </cell>
          <cell r="BG892">
            <v>0</v>
          </cell>
          <cell r="BH892">
            <v>0</v>
          </cell>
        </row>
        <row r="893">
          <cell r="H893">
            <v>4</v>
          </cell>
          <cell r="I893">
            <v>1.8</v>
          </cell>
          <cell r="J893">
            <v>0</v>
          </cell>
          <cell r="K893">
            <v>0</v>
          </cell>
          <cell r="L893">
            <v>0</v>
          </cell>
          <cell r="M893">
            <v>1.8</v>
          </cell>
          <cell r="N893">
            <v>0</v>
          </cell>
          <cell r="O893">
            <v>0</v>
          </cell>
          <cell r="P893">
            <v>0</v>
          </cell>
          <cell r="Q893">
            <v>1.8</v>
          </cell>
          <cell r="R893">
            <v>0</v>
          </cell>
          <cell r="S893">
            <v>0</v>
          </cell>
          <cell r="T893">
            <v>0</v>
          </cell>
          <cell r="U893">
            <v>1.8</v>
          </cell>
          <cell r="V893">
            <v>0</v>
          </cell>
          <cell r="W893">
            <v>0</v>
          </cell>
          <cell r="X893">
            <v>0</v>
          </cell>
          <cell r="Y893">
            <v>1.8</v>
          </cell>
          <cell r="Z893">
            <v>0</v>
          </cell>
          <cell r="AA893">
            <v>0</v>
          </cell>
          <cell r="AB893">
            <v>0</v>
          </cell>
          <cell r="AC893">
            <v>1.8</v>
          </cell>
          <cell r="AD893">
            <v>0</v>
          </cell>
          <cell r="AE893">
            <v>0</v>
          </cell>
          <cell r="AF893">
            <v>0</v>
          </cell>
          <cell r="AG893">
            <v>1.8</v>
          </cell>
          <cell r="AH893">
            <v>0</v>
          </cell>
          <cell r="AI893">
            <v>0</v>
          </cell>
          <cell r="AJ893">
            <v>0</v>
          </cell>
          <cell r="AK893">
            <v>1.8</v>
          </cell>
          <cell r="AL893">
            <v>0</v>
          </cell>
          <cell r="AM893">
            <v>0</v>
          </cell>
          <cell r="AN893">
            <v>0</v>
          </cell>
          <cell r="AO893">
            <v>1.8</v>
          </cell>
          <cell r="AP893">
            <v>0</v>
          </cell>
          <cell r="AQ893">
            <v>0</v>
          </cell>
          <cell r="AR893">
            <v>0</v>
          </cell>
          <cell r="AS893">
            <v>1.8</v>
          </cell>
          <cell r="AT893">
            <v>0</v>
          </cell>
          <cell r="AU893">
            <v>0</v>
          </cell>
          <cell r="AV893">
            <v>0</v>
          </cell>
          <cell r="AW893">
            <v>1.8</v>
          </cell>
          <cell r="AX893">
            <v>0</v>
          </cell>
          <cell r="AY893">
            <v>0</v>
          </cell>
          <cell r="AZ893">
            <v>0</v>
          </cell>
          <cell r="BA893">
            <v>1.8</v>
          </cell>
          <cell r="BB893">
            <v>0</v>
          </cell>
          <cell r="BC893">
            <v>0</v>
          </cell>
          <cell r="BD893">
            <v>0</v>
          </cell>
          <cell r="BE893">
            <v>1.8</v>
          </cell>
          <cell r="BF893">
            <v>0</v>
          </cell>
          <cell r="BG893">
            <v>0</v>
          </cell>
          <cell r="BH893">
            <v>0</v>
          </cell>
        </row>
        <row r="894">
          <cell r="H894">
            <v>5</v>
          </cell>
          <cell r="I894">
            <v>1.8</v>
          </cell>
          <cell r="J894">
            <v>0</v>
          </cell>
          <cell r="K894">
            <v>0</v>
          </cell>
          <cell r="L894">
            <v>0</v>
          </cell>
          <cell r="M894">
            <v>1.8</v>
          </cell>
          <cell r="N894">
            <v>0</v>
          </cell>
          <cell r="O894">
            <v>0</v>
          </cell>
          <cell r="P894">
            <v>0</v>
          </cell>
          <cell r="Q894">
            <v>1.8</v>
          </cell>
          <cell r="R894">
            <v>0</v>
          </cell>
          <cell r="S894">
            <v>0</v>
          </cell>
          <cell r="T894">
            <v>0</v>
          </cell>
          <cell r="U894">
            <v>1.8</v>
          </cell>
          <cell r="V894">
            <v>0</v>
          </cell>
          <cell r="W894">
            <v>0</v>
          </cell>
          <cell r="X894">
            <v>0</v>
          </cell>
          <cell r="Y894">
            <v>1.8</v>
          </cell>
          <cell r="Z894">
            <v>0</v>
          </cell>
          <cell r="AA894">
            <v>0</v>
          </cell>
          <cell r="AB894">
            <v>0</v>
          </cell>
          <cell r="AC894">
            <v>1.8</v>
          </cell>
          <cell r="AD894">
            <v>0</v>
          </cell>
          <cell r="AE894">
            <v>0</v>
          </cell>
          <cell r="AF894">
            <v>0</v>
          </cell>
          <cell r="AG894">
            <v>1.8</v>
          </cell>
          <cell r="AH894">
            <v>0</v>
          </cell>
          <cell r="AI894">
            <v>0</v>
          </cell>
          <cell r="AJ894">
            <v>0</v>
          </cell>
          <cell r="AK894">
            <v>1.8</v>
          </cell>
          <cell r="AL894">
            <v>0</v>
          </cell>
          <cell r="AM894">
            <v>0</v>
          </cell>
          <cell r="AN894">
            <v>0</v>
          </cell>
          <cell r="AO894">
            <v>1.8</v>
          </cell>
          <cell r="AP894">
            <v>0</v>
          </cell>
          <cell r="AQ894">
            <v>0</v>
          </cell>
          <cell r="AR894">
            <v>0</v>
          </cell>
          <cell r="AS894">
            <v>1.8</v>
          </cell>
          <cell r="AT894">
            <v>0</v>
          </cell>
          <cell r="AU894">
            <v>0</v>
          </cell>
          <cell r="AV894">
            <v>0</v>
          </cell>
          <cell r="AW894">
            <v>1.8</v>
          </cell>
          <cell r="AX894">
            <v>0</v>
          </cell>
          <cell r="AY894">
            <v>0</v>
          </cell>
          <cell r="AZ894">
            <v>0</v>
          </cell>
          <cell r="BA894">
            <v>1.8</v>
          </cell>
          <cell r="BB894">
            <v>0</v>
          </cell>
          <cell r="BC894">
            <v>0</v>
          </cell>
          <cell r="BD894">
            <v>0</v>
          </cell>
          <cell r="BE894">
            <v>1.8</v>
          </cell>
          <cell r="BF894">
            <v>0</v>
          </cell>
          <cell r="BG894">
            <v>0</v>
          </cell>
          <cell r="BH894">
            <v>0</v>
          </cell>
        </row>
        <row r="895">
          <cell r="H895">
            <v>6</v>
          </cell>
          <cell r="I895">
            <v>1.8</v>
          </cell>
          <cell r="J895">
            <v>0</v>
          </cell>
          <cell r="K895">
            <v>0</v>
          </cell>
          <cell r="L895">
            <v>0</v>
          </cell>
          <cell r="M895">
            <v>1.8</v>
          </cell>
          <cell r="N895">
            <v>0</v>
          </cell>
          <cell r="O895">
            <v>0</v>
          </cell>
          <cell r="P895">
            <v>0</v>
          </cell>
          <cell r="Q895">
            <v>1.8</v>
          </cell>
          <cell r="R895">
            <v>0</v>
          </cell>
          <cell r="S895">
            <v>0</v>
          </cell>
          <cell r="T895">
            <v>0</v>
          </cell>
          <cell r="U895">
            <v>1.8</v>
          </cell>
          <cell r="V895">
            <v>0</v>
          </cell>
          <cell r="W895">
            <v>0</v>
          </cell>
          <cell r="X895">
            <v>0</v>
          </cell>
          <cell r="Y895">
            <v>1.8</v>
          </cell>
          <cell r="Z895">
            <v>0</v>
          </cell>
          <cell r="AA895">
            <v>0</v>
          </cell>
          <cell r="AB895">
            <v>0</v>
          </cell>
          <cell r="AC895">
            <v>1.8</v>
          </cell>
          <cell r="AD895">
            <v>0</v>
          </cell>
          <cell r="AE895">
            <v>0</v>
          </cell>
          <cell r="AF895">
            <v>0</v>
          </cell>
          <cell r="AG895">
            <v>1.8</v>
          </cell>
          <cell r="AH895">
            <v>0</v>
          </cell>
          <cell r="AI895">
            <v>0</v>
          </cell>
          <cell r="AJ895">
            <v>0</v>
          </cell>
          <cell r="AK895">
            <v>1.8</v>
          </cell>
          <cell r="AL895">
            <v>0</v>
          </cell>
          <cell r="AM895">
            <v>0</v>
          </cell>
          <cell r="AN895">
            <v>0</v>
          </cell>
          <cell r="AO895">
            <v>1.8</v>
          </cell>
          <cell r="AP895">
            <v>0</v>
          </cell>
          <cell r="AQ895">
            <v>0</v>
          </cell>
          <cell r="AR895">
            <v>0</v>
          </cell>
          <cell r="AS895">
            <v>1.8</v>
          </cell>
          <cell r="AT895">
            <v>0</v>
          </cell>
          <cell r="AU895">
            <v>0</v>
          </cell>
          <cell r="AV895">
            <v>0</v>
          </cell>
          <cell r="AW895">
            <v>1.8</v>
          </cell>
          <cell r="AX895">
            <v>0</v>
          </cell>
          <cell r="AY895">
            <v>0</v>
          </cell>
          <cell r="AZ895">
            <v>0</v>
          </cell>
          <cell r="BA895">
            <v>1.8</v>
          </cell>
          <cell r="BB895">
            <v>0</v>
          </cell>
          <cell r="BC895">
            <v>0</v>
          </cell>
          <cell r="BD895">
            <v>0</v>
          </cell>
          <cell r="BE895">
            <v>1.8</v>
          </cell>
          <cell r="BF895">
            <v>0</v>
          </cell>
          <cell r="BG895">
            <v>0</v>
          </cell>
          <cell r="BH895">
            <v>0</v>
          </cell>
        </row>
        <row r="896">
          <cell r="H896" t="str">
            <v>Otros</v>
          </cell>
          <cell r="I896">
            <v>1.8</v>
          </cell>
          <cell r="J896">
            <v>0</v>
          </cell>
          <cell r="K896">
            <v>0</v>
          </cell>
          <cell r="L896">
            <v>0</v>
          </cell>
          <cell r="M896">
            <v>1.8</v>
          </cell>
          <cell r="N896">
            <v>0</v>
          </cell>
          <cell r="O896">
            <v>0</v>
          </cell>
          <cell r="P896">
            <v>0</v>
          </cell>
          <cell r="Q896">
            <v>1.8</v>
          </cell>
          <cell r="R896">
            <v>0</v>
          </cell>
          <cell r="S896">
            <v>0</v>
          </cell>
          <cell r="T896">
            <v>0</v>
          </cell>
          <cell r="U896">
            <v>1.8</v>
          </cell>
          <cell r="V896">
            <v>0</v>
          </cell>
          <cell r="W896">
            <v>0</v>
          </cell>
          <cell r="X896">
            <v>0</v>
          </cell>
          <cell r="Y896">
            <v>1.8</v>
          </cell>
          <cell r="Z896">
            <v>0</v>
          </cell>
          <cell r="AA896">
            <v>0</v>
          </cell>
          <cell r="AB896">
            <v>0</v>
          </cell>
          <cell r="AC896">
            <v>1.8</v>
          </cell>
          <cell r="AD896">
            <v>0</v>
          </cell>
          <cell r="AE896">
            <v>0</v>
          </cell>
          <cell r="AF896">
            <v>0</v>
          </cell>
          <cell r="AG896">
            <v>1.8</v>
          </cell>
          <cell r="AH896">
            <v>0</v>
          </cell>
          <cell r="AI896">
            <v>0</v>
          </cell>
          <cell r="AJ896">
            <v>0</v>
          </cell>
          <cell r="AK896">
            <v>1.8</v>
          </cell>
          <cell r="AL896">
            <v>0</v>
          </cell>
          <cell r="AM896">
            <v>0</v>
          </cell>
          <cell r="AN896">
            <v>0</v>
          </cell>
          <cell r="AO896">
            <v>1.8</v>
          </cell>
          <cell r="AP896">
            <v>0</v>
          </cell>
          <cell r="AQ896">
            <v>0</v>
          </cell>
          <cell r="AR896">
            <v>0</v>
          </cell>
          <cell r="AS896">
            <v>1.8</v>
          </cell>
          <cell r="AT896">
            <v>0</v>
          </cell>
          <cell r="AU896">
            <v>0</v>
          </cell>
          <cell r="AV896">
            <v>0</v>
          </cell>
          <cell r="AW896">
            <v>1.8</v>
          </cell>
          <cell r="AX896">
            <v>0</v>
          </cell>
          <cell r="AY896">
            <v>0</v>
          </cell>
          <cell r="AZ896">
            <v>0</v>
          </cell>
          <cell r="BA896">
            <v>1.8</v>
          </cell>
          <cell r="BB896">
            <v>0</v>
          </cell>
          <cell r="BC896">
            <v>0</v>
          </cell>
          <cell r="BD896">
            <v>0</v>
          </cell>
          <cell r="BE896">
            <v>1.8</v>
          </cell>
          <cell r="BF896">
            <v>0</v>
          </cell>
          <cell r="BG896">
            <v>0</v>
          </cell>
          <cell r="BH896">
            <v>0</v>
          </cell>
        </row>
        <row r="897">
          <cell r="H897" t="str">
            <v>Subtotal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0</v>
          </cell>
          <cell r="BD897">
            <v>0</v>
          </cell>
          <cell r="BE897">
            <v>0</v>
          </cell>
          <cell r="BF897">
            <v>0</v>
          </cell>
          <cell r="BG897">
            <v>0</v>
          </cell>
          <cell r="BH897">
            <v>0</v>
          </cell>
        </row>
        <row r="899">
          <cell r="H899" t="str">
            <v xml:space="preserve">Grandes </v>
          </cell>
        </row>
        <row r="900">
          <cell r="H900" t="str">
            <v>Generadores</v>
          </cell>
        </row>
        <row r="901">
          <cell r="H901">
            <v>1</v>
          </cell>
          <cell r="I901">
            <v>1.8</v>
          </cell>
          <cell r="J901">
            <v>0</v>
          </cell>
          <cell r="K901">
            <v>0</v>
          </cell>
          <cell r="L901">
            <v>0</v>
          </cell>
          <cell r="M901">
            <v>1.8</v>
          </cell>
          <cell r="N901">
            <v>0</v>
          </cell>
          <cell r="O901">
            <v>0</v>
          </cell>
          <cell r="P901">
            <v>0</v>
          </cell>
          <cell r="Q901">
            <v>1.8</v>
          </cell>
          <cell r="R901">
            <v>0</v>
          </cell>
          <cell r="S901">
            <v>0</v>
          </cell>
          <cell r="T901">
            <v>0</v>
          </cell>
          <cell r="U901">
            <v>1.8</v>
          </cell>
          <cell r="V901">
            <v>0</v>
          </cell>
          <cell r="W901">
            <v>0</v>
          </cell>
          <cell r="X901">
            <v>0</v>
          </cell>
          <cell r="Y901">
            <v>1.8</v>
          </cell>
          <cell r="Z901">
            <v>0</v>
          </cell>
          <cell r="AA901">
            <v>0</v>
          </cell>
          <cell r="AB901">
            <v>0</v>
          </cell>
          <cell r="AC901">
            <v>1.8</v>
          </cell>
          <cell r="AD901">
            <v>0</v>
          </cell>
          <cell r="AE901">
            <v>0</v>
          </cell>
          <cell r="AF901">
            <v>0</v>
          </cell>
          <cell r="AG901">
            <v>1.8</v>
          </cell>
          <cell r="AH901">
            <v>0</v>
          </cell>
          <cell r="AI901">
            <v>0</v>
          </cell>
          <cell r="AJ901">
            <v>0</v>
          </cell>
          <cell r="AK901">
            <v>1.8</v>
          </cell>
          <cell r="AL901">
            <v>0</v>
          </cell>
          <cell r="AM901">
            <v>0</v>
          </cell>
          <cell r="AN901">
            <v>0</v>
          </cell>
          <cell r="AO901">
            <v>1.8</v>
          </cell>
          <cell r="AP901">
            <v>0</v>
          </cell>
          <cell r="AQ901">
            <v>0</v>
          </cell>
          <cell r="AR901">
            <v>0</v>
          </cell>
          <cell r="AS901">
            <v>1.8</v>
          </cell>
          <cell r="AT901">
            <v>0</v>
          </cell>
          <cell r="AU901">
            <v>0</v>
          </cell>
          <cell r="AV901">
            <v>0</v>
          </cell>
          <cell r="AW901">
            <v>1.8</v>
          </cell>
          <cell r="AX901">
            <v>0</v>
          </cell>
          <cell r="AY901">
            <v>0</v>
          </cell>
          <cell r="AZ901">
            <v>0</v>
          </cell>
          <cell r="BA901">
            <v>1.8</v>
          </cell>
          <cell r="BB901">
            <v>0</v>
          </cell>
          <cell r="BC901">
            <v>0</v>
          </cell>
          <cell r="BD901">
            <v>0</v>
          </cell>
          <cell r="BE901">
            <v>1.8</v>
          </cell>
          <cell r="BF901">
            <v>0</v>
          </cell>
          <cell r="BG901">
            <v>0</v>
          </cell>
          <cell r="BH901">
            <v>0</v>
          </cell>
        </row>
        <row r="902">
          <cell r="H902">
            <v>2</v>
          </cell>
          <cell r="I902">
            <v>1.8</v>
          </cell>
          <cell r="J902">
            <v>0</v>
          </cell>
          <cell r="K902">
            <v>0</v>
          </cell>
          <cell r="L902">
            <v>0</v>
          </cell>
          <cell r="M902">
            <v>1.8</v>
          </cell>
          <cell r="N902">
            <v>0</v>
          </cell>
          <cell r="O902">
            <v>0</v>
          </cell>
          <cell r="P902">
            <v>0</v>
          </cell>
          <cell r="Q902">
            <v>1.8</v>
          </cell>
          <cell r="R902">
            <v>0</v>
          </cell>
          <cell r="S902">
            <v>0</v>
          </cell>
          <cell r="T902">
            <v>0</v>
          </cell>
          <cell r="U902">
            <v>1.8</v>
          </cell>
          <cell r="V902">
            <v>0</v>
          </cell>
          <cell r="W902">
            <v>0</v>
          </cell>
          <cell r="X902">
            <v>0</v>
          </cell>
          <cell r="Y902">
            <v>1.8</v>
          </cell>
          <cell r="Z902">
            <v>0</v>
          </cell>
          <cell r="AA902">
            <v>0</v>
          </cell>
          <cell r="AB902">
            <v>0</v>
          </cell>
          <cell r="AC902">
            <v>1.8</v>
          </cell>
          <cell r="AD902">
            <v>0</v>
          </cell>
          <cell r="AE902">
            <v>0</v>
          </cell>
          <cell r="AF902">
            <v>0</v>
          </cell>
          <cell r="AG902">
            <v>1.8</v>
          </cell>
          <cell r="AH902">
            <v>0</v>
          </cell>
          <cell r="AI902">
            <v>0</v>
          </cell>
          <cell r="AJ902">
            <v>0</v>
          </cell>
          <cell r="AK902">
            <v>1.8</v>
          </cell>
          <cell r="AL902">
            <v>0</v>
          </cell>
          <cell r="AM902">
            <v>0</v>
          </cell>
          <cell r="AN902">
            <v>0</v>
          </cell>
          <cell r="AO902">
            <v>1.8</v>
          </cell>
          <cell r="AP902">
            <v>0</v>
          </cell>
          <cell r="AQ902">
            <v>0</v>
          </cell>
          <cell r="AR902">
            <v>0</v>
          </cell>
          <cell r="AS902">
            <v>1.8</v>
          </cell>
          <cell r="AT902">
            <v>0</v>
          </cell>
          <cell r="AU902">
            <v>0</v>
          </cell>
          <cell r="AV902">
            <v>0</v>
          </cell>
          <cell r="AW902">
            <v>1.8</v>
          </cell>
          <cell r="AX902">
            <v>0</v>
          </cell>
          <cell r="AY902">
            <v>0</v>
          </cell>
          <cell r="AZ902">
            <v>0</v>
          </cell>
          <cell r="BA902">
            <v>1.8</v>
          </cell>
          <cell r="BB902">
            <v>0</v>
          </cell>
          <cell r="BC902">
            <v>0</v>
          </cell>
          <cell r="BD902">
            <v>0</v>
          </cell>
          <cell r="BE902">
            <v>1.8</v>
          </cell>
          <cell r="BF902">
            <v>0</v>
          </cell>
          <cell r="BG902">
            <v>0</v>
          </cell>
          <cell r="BH902">
            <v>0</v>
          </cell>
        </row>
        <row r="903">
          <cell r="H903">
            <v>3</v>
          </cell>
          <cell r="I903">
            <v>1.8</v>
          </cell>
          <cell r="J903">
            <v>0</v>
          </cell>
          <cell r="K903">
            <v>0</v>
          </cell>
          <cell r="L903">
            <v>0</v>
          </cell>
          <cell r="M903">
            <v>1.8</v>
          </cell>
          <cell r="N903">
            <v>0</v>
          </cell>
          <cell r="O903">
            <v>0</v>
          </cell>
          <cell r="P903">
            <v>0</v>
          </cell>
          <cell r="Q903">
            <v>1.8</v>
          </cell>
          <cell r="R903">
            <v>0</v>
          </cell>
          <cell r="S903">
            <v>0</v>
          </cell>
          <cell r="T903">
            <v>0</v>
          </cell>
          <cell r="U903">
            <v>1.8</v>
          </cell>
          <cell r="V903">
            <v>0</v>
          </cell>
          <cell r="W903">
            <v>0</v>
          </cell>
          <cell r="X903">
            <v>0</v>
          </cell>
          <cell r="Y903">
            <v>1.8</v>
          </cell>
          <cell r="Z903">
            <v>0</v>
          </cell>
          <cell r="AA903">
            <v>0</v>
          </cell>
          <cell r="AB903">
            <v>0</v>
          </cell>
          <cell r="AC903">
            <v>1.8</v>
          </cell>
          <cell r="AD903">
            <v>0</v>
          </cell>
          <cell r="AE903">
            <v>0</v>
          </cell>
          <cell r="AF903">
            <v>0</v>
          </cell>
          <cell r="AG903">
            <v>1.8</v>
          </cell>
          <cell r="AH903">
            <v>0</v>
          </cell>
          <cell r="AI903">
            <v>0</v>
          </cell>
          <cell r="AJ903">
            <v>0</v>
          </cell>
          <cell r="AK903">
            <v>1.8</v>
          </cell>
          <cell r="AL903">
            <v>0</v>
          </cell>
          <cell r="AM903">
            <v>0</v>
          </cell>
          <cell r="AN903">
            <v>0</v>
          </cell>
          <cell r="AO903">
            <v>1.8</v>
          </cell>
          <cell r="AP903">
            <v>0</v>
          </cell>
          <cell r="AQ903">
            <v>0</v>
          </cell>
          <cell r="AR903">
            <v>0</v>
          </cell>
          <cell r="AS903">
            <v>1.8</v>
          </cell>
          <cell r="AT903">
            <v>0</v>
          </cell>
          <cell r="AU903">
            <v>0</v>
          </cell>
          <cell r="AV903">
            <v>0</v>
          </cell>
          <cell r="AW903">
            <v>1.8</v>
          </cell>
          <cell r="AX903">
            <v>0</v>
          </cell>
          <cell r="AY903">
            <v>0</v>
          </cell>
          <cell r="AZ903">
            <v>0</v>
          </cell>
          <cell r="BA903">
            <v>1.8</v>
          </cell>
          <cell r="BB903">
            <v>0</v>
          </cell>
          <cell r="BC903">
            <v>0</v>
          </cell>
          <cell r="BD903">
            <v>0</v>
          </cell>
          <cell r="BE903">
            <v>1.8</v>
          </cell>
          <cell r="BF903">
            <v>0</v>
          </cell>
          <cell r="BG903">
            <v>0</v>
          </cell>
          <cell r="BH903">
            <v>0</v>
          </cell>
        </row>
        <row r="904">
          <cell r="H904" t="str">
            <v>Otros</v>
          </cell>
          <cell r="I904">
            <v>1.8</v>
          </cell>
          <cell r="J904">
            <v>0</v>
          </cell>
          <cell r="K904">
            <v>0</v>
          </cell>
          <cell r="L904">
            <v>0</v>
          </cell>
          <cell r="M904">
            <v>1.8</v>
          </cell>
          <cell r="N904">
            <v>0</v>
          </cell>
          <cell r="O904">
            <v>0</v>
          </cell>
          <cell r="P904">
            <v>0</v>
          </cell>
          <cell r="Q904">
            <v>1.8</v>
          </cell>
          <cell r="R904">
            <v>0</v>
          </cell>
          <cell r="S904">
            <v>0</v>
          </cell>
          <cell r="T904">
            <v>0</v>
          </cell>
          <cell r="U904">
            <v>1.8</v>
          </cell>
          <cell r="V904">
            <v>0</v>
          </cell>
          <cell r="W904">
            <v>0</v>
          </cell>
          <cell r="X904">
            <v>0</v>
          </cell>
          <cell r="Y904">
            <v>1.8</v>
          </cell>
          <cell r="Z904">
            <v>0</v>
          </cell>
          <cell r="AA904">
            <v>0</v>
          </cell>
          <cell r="AB904">
            <v>0</v>
          </cell>
          <cell r="AC904">
            <v>1.8</v>
          </cell>
          <cell r="AD904">
            <v>0</v>
          </cell>
          <cell r="AE904">
            <v>0</v>
          </cell>
          <cell r="AF904">
            <v>0</v>
          </cell>
          <cell r="AG904">
            <v>1.8</v>
          </cell>
          <cell r="AH904">
            <v>0</v>
          </cell>
          <cell r="AI904">
            <v>0</v>
          </cell>
          <cell r="AJ904">
            <v>0</v>
          </cell>
          <cell r="AK904">
            <v>1.8</v>
          </cell>
          <cell r="AL904">
            <v>0</v>
          </cell>
          <cell r="AM904">
            <v>0</v>
          </cell>
          <cell r="AN904">
            <v>0</v>
          </cell>
          <cell r="AO904">
            <v>1.8</v>
          </cell>
          <cell r="AP904">
            <v>0</v>
          </cell>
          <cell r="AQ904">
            <v>0</v>
          </cell>
          <cell r="AR904">
            <v>0</v>
          </cell>
          <cell r="AS904">
            <v>1.8</v>
          </cell>
          <cell r="AT904">
            <v>0</v>
          </cell>
          <cell r="AU904">
            <v>0</v>
          </cell>
          <cell r="AV904">
            <v>0</v>
          </cell>
          <cell r="AW904">
            <v>1.8</v>
          </cell>
          <cell r="AX904">
            <v>0</v>
          </cell>
          <cell r="AY904">
            <v>0</v>
          </cell>
          <cell r="AZ904">
            <v>0</v>
          </cell>
          <cell r="BA904">
            <v>1.8</v>
          </cell>
          <cell r="BB904">
            <v>0</v>
          </cell>
          <cell r="BC904">
            <v>0</v>
          </cell>
          <cell r="BD904">
            <v>0</v>
          </cell>
          <cell r="BE904">
            <v>1.8</v>
          </cell>
          <cell r="BF904">
            <v>0</v>
          </cell>
          <cell r="BG904">
            <v>0</v>
          </cell>
          <cell r="BH904">
            <v>0</v>
          </cell>
        </row>
        <row r="905">
          <cell r="H905" t="str">
            <v>Subtotal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0</v>
          </cell>
          <cell r="BD905">
            <v>0</v>
          </cell>
          <cell r="BE905">
            <v>0</v>
          </cell>
          <cell r="BF905">
            <v>0</v>
          </cell>
          <cell r="BG905">
            <v>0</v>
          </cell>
          <cell r="BH905">
            <v>0</v>
          </cell>
        </row>
        <row r="907">
          <cell r="H907" t="str">
            <v>OTROS</v>
          </cell>
          <cell r="I907">
            <v>1.8</v>
          </cell>
          <cell r="J907">
            <v>0</v>
          </cell>
          <cell r="K907">
            <v>0</v>
          </cell>
          <cell r="L907">
            <v>0</v>
          </cell>
          <cell r="M907">
            <v>1.8</v>
          </cell>
          <cell r="N907">
            <v>0</v>
          </cell>
          <cell r="O907">
            <v>0</v>
          </cell>
          <cell r="P907">
            <v>0</v>
          </cell>
          <cell r="Q907">
            <v>1.8</v>
          </cell>
          <cell r="R907">
            <v>0</v>
          </cell>
          <cell r="S907">
            <v>0</v>
          </cell>
          <cell r="T907">
            <v>0</v>
          </cell>
          <cell r="U907">
            <v>1.8</v>
          </cell>
          <cell r="V907">
            <v>0</v>
          </cell>
          <cell r="W907">
            <v>0</v>
          </cell>
          <cell r="X907">
            <v>0</v>
          </cell>
          <cell r="Y907">
            <v>1.8</v>
          </cell>
          <cell r="Z907">
            <v>0</v>
          </cell>
          <cell r="AA907">
            <v>0</v>
          </cell>
          <cell r="AB907">
            <v>0</v>
          </cell>
          <cell r="AC907">
            <v>1.8</v>
          </cell>
          <cell r="AD907">
            <v>0</v>
          </cell>
          <cell r="AE907">
            <v>0</v>
          </cell>
          <cell r="AF907">
            <v>0</v>
          </cell>
          <cell r="AG907">
            <v>1.8</v>
          </cell>
          <cell r="AH907">
            <v>0</v>
          </cell>
          <cell r="AI907">
            <v>0</v>
          </cell>
          <cell r="AJ907">
            <v>0</v>
          </cell>
          <cell r="AK907">
            <v>1.8</v>
          </cell>
          <cell r="AL907">
            <v>0</v>
          </cell>
          <cell r="AM907">
            <v>0</v>
          </cell>
          <cell r="AN907">
            <v>0</v>
          </cell>
          <cell r="AO907">
            <v>1.8</v>
          </cell>
          <cell r="AP907">
            <v>0</v>
          </cell>
          <cell r="AQ907">
            <v>0</v>
          </cell>
          <cell r="AR907">
            <v>0</v>
          </cell>
          <cell r="AS907">
            <v>1.8</v>
          </cell>
          <cell r="AT907">
            <v>0</v>
          </cell>
          <cell r="AU907">
            <v>0</v>
          </cell>
          <cell r="AV907">
            <v>0</v>
          </cell>
          <cell r="AW907">
            <v>1.8</v>
          </cell>
          <cell r="AX907">
            <v>0</v>
          </cell>
          <cell r="AY907">
            <v>0</v>
          </cell>
          <cell r="AZ907">
            <v>0</v>
          </cell>
          <cell r="BA907">
            <v>1.8</v>
          </cell>
          <cell r="BB907">
            <v>0</v>
          </cell>
          <cell r="BC907">
            <v>0</v>
          </cell>
          <cell r="BD907">
            <v>0</v>
          </cell>
          <cell r="BE907">
            <v>1.8</v>
          </cell>
          <cell r="BF907">
            <v>0</v>
          </cell>
          <cell r="BG907">
            <v>0</v>
          </cell>
          <cell r="BH907">
            <v>0</v>
          </cell>
        </row>
        <row r="909">
          <cell r="H909" t="str">
            <v>TOTAL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0</v>
          </cell>
          <cell r="BD909">
            <v>0</v>
          </cell>
          <cell r="BE909">
            <v>0</v>
          </cell>
          <cell r="BF909">
            <v>0</v>
          </cell>
          <cell r="BG909">
            <v>0</v>
          </cell>
          <cell r="BH909">
            <v>0</v>
          </cell>
        </row>
        <row r="913">
          <cell r="I913" t="str">
            <v>ENERO/97</v>
          </cell>
          <cell r="M913" t="str">
            <v>FEBRERO/97</v>
          </cell>
          <cell r="Q913" t="str">
            <v>MARZO/97</v>
          </cell>
          <cell r="U913">
            <v>0</v>
          </cell>
          <cell r="Y913">
            <v>0</v>
          </cell>
          <cell r="AC913">
            <v>0</v>
          </cell>
          <cell r="AG913">
            <v>0</v>
          </cell>
          <cell r="AK913">
            <v>0</v>
          </cell>
          <cell r="AO913">
            <v>0</v>
          </cell>
          <cell r="AS913">
            <v>0</v>
          </cell>
          <cell r="AW913">
            <v>0</v>
          </cell>
          <cell r="BA913">
            <v>0</v>
          </cell>
          <cell r="BE913">
            <v>0</v>
          </cell>
        </row>
        <row r="914">
          <cell r="H914" t="str">
            <v>ZONA 5</v>
          </cell>
          <cell r="I914" t="str">
            <v>I. REC F. CORRIENTE</v>
          </cell>
          <cell r="J914" t="str">
            <v>RECAUDOS F. CORR</v>
          </cell>
          <cell r="K914" t="str">
            <v>RECAUDOS REC. CARTERA</v>
          </cell>
          <cell r="L914" t="str">
            <v>TOTAL</v>
          </cell>
          <cell r="M914" t="str">
            <v>I. REC F. CORRIENTE</v>
          </cell>
          <cell r="N914" t="str">
            <v>RECAUDOS F. CORR</v>
          </cell>
          <cell r="O914" t="str">
            <v>RECAUDOS REC. CARTERA</v>
          </cell>
          <cell r="P914" t="str">
            <v>TOTAL</v>
          </cell>
          <cell r="Q914" t="str">
            <v>I. REC F. CORRIENTE</v>
          </cell>
          <cell r="R914" t="str">
            <v>RECAUDOS F. CORR</v>
          </cell>
          <cell r="S914" t="str">
            <v>RECAUDOS REC. CARTERA</v>
          </cell>
          <cell r="T914" t="str">
            <v>TOTAL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0</v>
          </cell>
          <cell r="BD914">
            <v>0</v>
          </cell>
          <cell r="BE914">
            <v>0</v>
          </cell>
          <cell r="BF914">
            <v>0</v>
          </cell>
          <cell r="BG914">
            <v>0</v>
          </cell>
          <cell r="BH914">
            <v>0</v>
          </cell>
        </row>
        <row r="915">
          <cell r="H915" t="str">
            <v>Residencial</v>
          </cell>
        </row>
        <row r="916">
          <cell r="H916">
            <v>1</v>
          </cell>
          <cell r="I916">
            <v>2.7</v>
          </cell>
          <cell r="J916">
            <v>0</v>
          </cell>
          <cell r="K916">
            <v>0</v>
          </cell>
          <cell r="L916">
            <v>0</v>
          </cell>
          <cell r="M916">
            <v>2.7</v>
          </cell>
          <cell r="N916">
            <v>0</v>
          </cell>
          <cell r="O916">
            <v>0</v>
          </cell>
          <cell r="P916">
            <v>0</v>
          </cell>
          <cell r="Q916">
            <v>2.7</v>
          </cell>
          <cell r="R916">
            <v>0</v>
          </cell>
          <cell r="S916">
            <v>0</v>
          </cell>
          <cell r="T916">
            <v>0</v>
          </cell>
          <cell r="U916">
            <v>2.7</v>
          </cell>
          <cell r="V916">
            <v>0</v>
          </cell>
          <cell r="W916">
            <v>0</v>
          </cell>
          <cell r="X916">
            <v>0</v>
          </cell>
          <cell r="Y916">
            <v>2.7</v>
          </cell>
          <cell r="Z916">
            <v>0</v>
          </cell>
          <cell r="AA916">
            <v>0</v>
          </cell>
          <cell r="AB916">
            <v>0</v>
          </cell>
          <cell r="AC916">
            <v>2.7</v>
          </cell>
          <cell r="AD916">
            <v>0</v>
          </cell>
          <cell r="AE916">
            <v>0</v>
          </cell>
          <cell r="AF916">
            <v>0</v>
          </cell>
          <cell r="AG916">
            <v>2.7</v>
          </cell>
          <cell r="AH916">
            <v>0</v>
          </cell>
          <cell r="AI916">
            <v>0</v>
          </cell>
          <cell r="AJ916">
            <v>0</v>
          </cell>
          <cell r="AK916">
            <v>2.7</v>
          </cell>
          <cell r="AL916">
            <v>0</v>
          </cell>
          <cell r="AM916">
            <v>0</v>
          </cell>
          <cell r="AN916">
            <v>0</v>
          </cell>
          <cell r="AO916">
            <v>2.7</v>
          </cell>
          <cell r="AP916">
            <v>0</v>
          </cell>
          <cell r="AQ916">
            <v>0</v>
          </cell>
          <cell r="AR916">
            <v>0</v>
          </cell>
          <cell r="AS916">
            <v>2.7</v>
          </cell>
          <cell r="AT916">
            <v>0</v>
          </cell>
          <cell r="AU916">
            <v>0</v>
          </cell>
          <cell r="AV916">
            <v>0</v>
          </cell>
          <cell r="AW916">
            <v>2.7</v>
          </cell>
          <cell r="AX916">
            <v>0</v>
          </cell>
          <cell r="AY916">
            <v>0</v>
          </cell>
          <cell r="AZ916">
            <v>0</v>
          </cell>
          <cell r="BA916">
            <v>2.7</v>
          </cell>
          <cell r="BB916">
            <v>0</v>
          </cell>
          <cell r="BC916">
            <v>0</v>
          </cell>
          <cell r="BD916">
            <v>0</v>
          </cell>
          <cell r="BE916">
            <v>2.7</v>
          </cell>
          <cell r="BF916">
            <v>0</v>
          </cell>
          <cell r="BG916">
            <v>0</v>
          </cell>
          <cell r="BH916">
            <v>0</v>
          </cell>
        </row>
        <row r="917">
          <cell r="H917">
            <v>2</v>
          </cell>
          <cell r="I917">
            <v>2.7</v>
          </cell>
          <cell r="J917">
            <v>0</v>
          </cell>
          <cell r="K917">
            <v>0</v>
          </cell>
          <cell r="L917">
            <v>0</v>
          </cell>
          <cell r="M917">
            <v>2.7</v>
          </cell>
          <cell r="N917">
            <v>0</v>
          </cell>
          <cell r="O917">
            <v>0</v>
          </cell>
          <cell r="P917">
            <v>0</v>
          </cell>
          <cell r="Q917">
            <v>2.7</v>
          </cell>
          <cell r="R917">
            <v>0</v>
          </cell>
          <cell r="S917">
            <v>0</v>
          </cell>
          <cell r="T917">
            <v>0</v>
          </cell>
          <cell r="U917">
            <v>2.7</v>
          </cell>
          <cell r="V917">
            <v>0</v>
          </cell>
          <cell r="W917">
            <v>0</v>
          </cell>
          <cell r="X917">
            <v>0</v>
          </cell>
          <cell r="Y917">
            <v>2.7</v>
          </cell>
          <cell r="Z917">
            <v>0</v>
          </cell>
          <cell r="AA917">
            <v>0</v>
          </cell>
          <cell r="AB917">
            <v>0</v>
          </cell>
          <cell r="AC917">
            <v>2.7</v>
          </cell>
          <cell r="AD917">
            <v>0</v>
          </cell>
          <cell r="AE917">
            <v>0</v>
          </cell>
          <cell r="AF917">
            <v>0</v>
          </cell>
          <cell r="AG917">
            <v>2.7</v>
          </cell>
          <cell r="AH917">
            <v>0</v>
          </cell>
          <cell r="AI917">
            <v>0</v>
          </cell>
          <cell r="AJ917">
            <v>0</v>
          </cell>
          <cell r="AK917">
            <v>2.7</v>
          </cell>
          <cell r="AL917">
            <v>0</v>
          </cell>
          <cell r="AM917">
            <v>0</v>
          </cell>
          <cell r="AN917">
            <v>0</v>
          </cell>
          <cell r="AO917">
            <v>2.7</v>
          </cell>
          <cell r="AP917">
            <v>0</v>
          </cell>
          <cell r="AQ917">
            <v>0</v>
          </cell>
          <cell r="AR917">
            <v>0</v>
          </cell>
          <cell r="AS917">
            <v>2.7</v>
          </cell>
          <cell r="AT917">
            <v>0</v>
          </cell>
          <cell r="AU917">
            <v>0</v>
          </cell>
          <cell r="AV917">
            <v>0</v>
          </cell>
          <cell r="AW917">
            <v>2.7</v>
          </cell>
          <cell r="AX917">
            <v>0</v>
          </cell>
          <cell r="AY917">
            <v>0</v>
          </cell>
          <cell r="AZ917">
            <v>0</v>
          </cell>
          <cell r="BA917">
            <v>2.7</v>
          </cell>
          <cell r="BB917">
            <v>0</v>
          </cell>
          <cell r="BC917">
            <v>0</v>
          </cell>
          <cell r="BD917">
            <v>0</v>
          </cell>
          <cell r="BE917">
            <v>2.7</v>
          </cell>
          <cell r="BF917">
            <v>0</v>
          </cell>
          <cell r="BG917">
            <v>0</v>
          </cell>
          <cell r="BH917">
            <v>0</v>
          </cell>
        </row>
        <row r="918">
          <cell r="H918">
            <v>3</v>
          </cell>
          <cell r="I918">
            <v>2.7</v>
          </cell>
          <cell r="J918">
            <v>0</v>
          </cell>
          <cell r="K918">
            <v>0</v>
          </cell>
          <cell r="L918">
            <v>0</v>
          </cell>
          <cell r="M918">
            <v>2.7</v>
          </cell>
          <cell r="N918">
            <v>0</v>
          </cell>
          <cell r="O918">
            <v>0</v>
          </cell>
          <cell r="P918">
            <v>0</v>
          </cell>
          <cell r="Q918">
            <v>2.7</v>
          </cell>
          <cell r="R918">
            <v>0</v>
          </cell>
          <cell r="S918">
            <v>0</v>
          </cell>
          <cell r="T918">
            <v>0</v>
          </cell>
          <cell r="U918">
            <v>2.7</v>
          </cell>
          <cell r="V918">
            <v>0</v>
          </cell>
          <cell r="W918">
            <v>0</v>
          </cell>
          <cell r="X918">
            <v>0</v>
          </cell>
          <cell r="Y918">
            <v>2.7</v>
          </cell>
          <cell r="Z918">
            <v>0</v>
          </cell>
          <cell r="AA918">
            <v>0</v>
          </cell>
          <cell r="AB918">
            <v>0</v>
          </cell>
          <cell r="AC918">
            <v>2.7</v>
          </cell>
          <cell r="AD918">
            <v>0</v>
          </cell>
          <cell r="AE918">
            <v>0</v>
          </cell>
          <cell r="AF918">
            <v>0</v>
          </cell>
          <cell r="AG918">
            <v>2.7</v>
          </cell>
          <cell r="AH918">
            <v>0</v>
          </cell>
          <cell r="AI918">
            <v>0</v>
          </cell>
          <cell r="AJ918">
            <v>0</v>
          </cell>
          <cell r="AK918">
            <v>2.7</v>
          </cell>
          <cell r="AL918">
            <v>0</v>
          </cell>
          <cell r="AM918">
            <v>0</v>
          </cell>
          <cell r="AN918">
            <v>0</v>
          </cell>
          <cell r="AO918">
            <v>2.7</v>
          </cell>
          <cell r="AP918">
            <v>0</v>
          </cell>
          <cell r="AQ918">
            <v>0</v>
          </cell>
          <cell r="AR918">
            <v>0</v>
          </cell>
          <cell r="AS918">
            <v>2.7</v>
          </cell>
          <cell r="AT918">
            <v>0</v>
          </cell>
          <cell r="AU918">
            <v>0</v>
          </cell>
          <cell r="AV918">
            <v>0</v>
          </cell>
          <cell r="AW918">
            <v>2.7</v>
          </cell>
          <cell r="AX918">
            <v>0</v>
          </cell>
          <cell r="AY918">
            <v>0</v>
          </cell>
          <cell r="AZ918">
            <v>0</v>
          </cell>
          <cell r="BA918">
            <v>2.7</v>
          </cell>
          <cell r="BB918">
            <v>0</v>
          </cell>
          <cell r="BC918">
            <v>0</v>
          </cell>
          <cell r="BD918">
            <v>0</v>
          </cell>
          <cell r="BE918">
            <v>2.7</v>
          </cell>
          <cell r="BF918">
            <v>0</v>
          </cell>
          <cell r="BG918">
            <v>0</v>
          </cell>
          <cell r="BH918">
            <v>0</v>
          </cell>
        </row>
        <row r="919">
          <cell r="H919">
            <v>4</v>
          </cell>
          <cell r="I919">
            <v>2.7</v>
          </cell>
          <cell r="J919">
            <v>0</v>
          </cell>
          <cell r="K919">
            <v>0</v>
          </cell>
          <cell r="L919">
            <v>0</v>
          </cell>
          <cell r="M919">
            <v>2.7</v>
          </cell>
          <cell r="N919">
            <v>0</v>
          </cell>
          <cell r="O919">
            <v>0</v>
          </cell>
          <cell r="P919">
            <v>0</v>
          </cell>
          <cell r="Q919">
            <v>2.7</v>
          </cell>
          <cell r="R919">
            <v>0</v>
          </cell>
          <cell r="S919">
            <v>0</v>
          </cell>
          <cell r="T919">
            <v>0</v>
          </cell>
          <cell r="U919">
            <v>2.7</v>
          </cell>
          <cell r="V919">
            <v>0</v>
          </cell>
          <cell r="W919">
            <v>0</v>
          </cell>
          <cell r="X919">
            <v>0</v>
          </cell>
          <cell r="Y919">
            <v>2.7</v>
          </cell>
          <cell r="Z919">
            <v>0</v>
          </cell>
          <cell r="AA919">
            <v>0</v>
          </cell>
          <cell r="AB919">
            <v>0</v>
          </cell>
          <cell r="AC919">
            <v>2.7</v>
          </cell>
          <cell r="AD919">
            <v>0</v>
          </cell>
          <cell r="AE919">
            <v>0</v>
          </cell>
          <cell r="AF919">
            <v>0</v>
          </cell>
          <cell r="AG919">
            <v>2.7</v>
          </cell>
          <cell r="AH919">
            <v>0</v>
          </cell>
          <cell r="AI919">
            <v>0</v>
          </cell>
          <cell r="AJ919">
            <v>0</v>
          </cell>
          <cell r="AK919">
            <v>2.7</v>
          </cell>
          <cell r="AL919">
            <v>0</v>
          </cell>
          <cell r="AM919">
            <v>0</v>
          </cell>
          <cell r="AN919">
            <v>0</v>
          </cell>
          <cell r="AO919">
            <v>2.7</v>
          </cell>
          <cell r="AP919">
            <v>0</v>
          </cell>
          <cell r="AQ919">
            <v>0</v>
          </cell>
          <cell r="AR919">
            <v>0</v>
          </cell>
          <cell r="AS919">
            <v>2.7</v>
          </cell>
          <cell r="AT919">
            <v>0</v>
          </cell>
          <cell r="AU919">
            <v>0</v>
          </cell>
          <cell r="AV919">
            <v>0</v>
          </cell>
          <cell r="AW919">
            <v>2.7</v>
          </cell>
          <cell r="AX919">
            <v>0</v>
          </cell>
          <cell r="AY919">
            <v>0</v>
          </cell>
          <cell r="AZ919">
            <v>0</v>
          </cell>
          <cell r="BA919">
            <v>2.7</v>
          </cell>
          <cell r="BB919">
            <v>0</v>
          </cell>
          <cell r="BC919">
            <v>0</v>
          </cell>
          <cell r="BD919">
            <v>0</v>
          </cell>
          <cell r="BE919">
            <v>2.7</v>
          </cell>
          <cell r="BF919">
            <v>0</v>
          </cell>
          <cell r="BG919">
            <v>0</v>
          </cell>
          <cell r="BH919">
            <v>0</v>
          </cell>
        </row>
        <row r="920">
          <cell r="H920">
            <v>5</v>
          </cell>
          <cell r="I920">
            <v>2.7</v>
          </cell>
          <cell r="J920">
            <v>0</v>
          </cell>
          <cell r="K920">
            <v>0</v>
          </cell>
          <cell r="L920">
            <v>0</v>
          </cell>
          <cell r="M920">
            <v>2.7</v>
          </cell>
          <cell r="N920">
            <v>0</v>
          </cell>
          <cell r="O920">
            <v>0</v>
          </cell>
          <cell r="P920">
            <v>0</v>
          </cell>
          <cell r="Q920">
            <v>2.7</v>
          </cell>
          <cell r="R920">
            <v>0</v>
          </cell>
          <cell r="S920">
            <v>0</v>
          </cell>
          <cell r="T920">
            <v>0</v>
          </cell>
          <cell r="U920">
            <v>2.7</v>
          </cell>
          <cell r="V920">
            <v>0</v>
          </cell>
          <cell r="W920">
            <v>0</v>
          </cell>
          <cell r="X920">
            <v>0</v>
          </cell>
          <cell r="Y920">
            <v>2.7</v>
          </cell>
          <cell r="Z920">
            <v>0</v>
          </cell>
          <cell r="AA920">
            <v>0</v>
          </cell>
          <cell r="AB920">
            <v>0</v>
          </cell>
          <cell r="AC920">
            <v>2.7</v>
          </cell>
          <cell r="AD920">
            <v>0</v>
          </cell>
          <cell r="AE920">
            <v>0</v>
          </cell>
          <cell r="AF920">
            <v>0</v>
          </cell>
          <cell r="AG920">
            <v>2.7</v>
          </cell>
          <cell r="AH920">
            <v>0</v>
          </cell>
          <cell r="AI920">
            <v>0</v>
          </cell>
          <cell r="AJ920">
            <v>0</v>
          </cell>
          <cell r="AK920">
            <v>2.7</v>
          </cell>
          <cell r="AL920">
            <v>0</v>
          </cell>
          <cell r="AM920">
            <v>0</v>
          </cell>
          <cell r="AN920">
            <v>0</v>
          </cell>
          <cell r="AO920">
            <v>2.7</v>
          </cell>
          <cell r="AP920">
            <v>0</v>
          </cell>
          <cell r="AQ920">
            <v>0</v>
          </cell>
          <cell r="AR920">
            <v>0</v>
          </cell>
          <cell r="AS920">
            <v>2.7</v>
          </cell>
          <cell r="AT920">
            <v>0</v>
          </cell>
          <cell r="AU920">
            <v>0</v>
          </cell>
          <cell r="AV920">
            <v>0</v>
          </cell>
          <cell r="AW920">
            <v>2.7</v>
          </cell>
          <cell r="AX920">
            <v>0</v>
          </cell>
          <cell r="AY920">
            <v>0</v>
          </cell>
          <cell r="AZ920">
            <v>0</v>
          </cell>
          <cell r="BA920">
            <v>2.7</v>
          </cell>
          <cell r="BB920">
            <v>0</v>
          </cell>
          <cell r="BC920">
            <v>0</v>
          </cell>
          <cell r="BD920">
            <v>0</v>
          </cell>
          <cell r="BE920">
            <v>2.7</v>
          </cell>
          <cell r="BF920">
            <v>0</v>
          </cell>
          <cell r="BG920">
            <v>0</v>
          </cell>
          <cell r="BH920">
            <v>0</v>
          </cell>
        </row>
        <row r="921">
          <cell r="H921">
            <v>6</v>
          </cell>
          <cell r="I921">
            <v>2.7</v>
          </cell>
          <cell r="J921">
            <v>0</v>
          </cell>
          <cell r="K921">
            <v>0</v>
          </cell>
          <cell r="L921">
            <v>0</v>
          </cell>
          <cell r="M921">
            <v>2.7</v>
          </cell>
          <cell r="N921">
            <v>0</v>
          </cell>
          <cell r="O921">
            <v>0</v>
          </cell>
          <cell r="P921">
            <v>0</v>
          </cell>
          <cell r="Q921">
            <v>2.7</v>
          </cell>
          <cell r="R921">
            <v>0</v>
          </cell>
          <cell r="S921">
            <v>0</v>
          </cell>
          <cell r="T921">
            <v>0</v>
          </cell>
          <cell r="U921">
            <v>2.7</v>
          </cell>
          <cell r="V921">
            <v>0</v>
          </cell>
          <cell r="W921">
            <v>0</v>
          </cell>
          <cell r="X921">
            <v>0</v>
          </cell>
          <cell r="Y921">
            <v>2.7</v>
          </cell>
          <cell r="Z921">
            <v>0</v>
          </cell>
          <cell r="AA921">
            <v>0</v>
          </cell>
          <cell r="AB921">
            <v>0</v>
          </cell>
          <cell r="AC921">
            <v>2.7</v>
          </cell>
          <cell r="AD921">
            <v>0</v>
          </cell>
          <cell r="AE921">
            <v>0</v>
          </cell>
          <cell r="AF921">
            <v>0</v>
          </cell>
          <cell r="AG921">
            <v>2.7</v>
          </cell>
          <cell r="AH921">
            <v>0</v>
          </cell>
          <cell r="AI921">
            <v>0</v>
          </cell>
          <cell r="AJ921">
            <v>0</v>
          </cell>
          <cell r="AK921">
            <v>2.7</v>
          </cell>
          <cell r="AL921">
            <v>0</v>
          </cell>
          <cell r="AM921">
            <v>0</v>
          </cell>
          <cell r="AN921">
            <v>0</v>
          </cell>
          <cell r="AO921">
            <v>2.7</v>
          </cell>
          <cell r="AP921">
            <v>0</v>
          </cell>
          <cell r="AQ921">
            <v>0</v>
          </cell>
          <cell r="AR921">
            <v>0</v>
          </cell>
          <cell r="AS921">
            <v>2.7</v>
          </cell>
          <cell r="AT921">
            <v>0</v>
          </cell>
          <cell r="AU921">
            <v>0</v>
          </cell>
          <cell r="AV921">
            <v>0</v>
          </cell>
          <cell r="AW921">
            <v>2.7</v>
          </cell>
          <cell r="AX921">
            <v>0</v>
          </cell>
          <cell r="AY921">
            <v>0</v>
          </cell>
          <cell r="AZ921">
            <v>0</v>
          </cell>
          <cell r="BA921">
            <v>2.7</v>
          </cell>
          <cell r="BB921">
            <v>0</v>
          </cell>
          <cell r="BC921">
            <v>0</v>
          </cell>
          <cell r="BD921">
            <v>0</v>
          </cell>
          <cell r="BE921">
            <v>2.7</v>
          </cell>
          <cell r="BF921">
            <v>0</v>
          </cell>
          <cell r="BG921">
            <v>0</v>
          </cell>
          <cell r="BH921">
            <v>0</v>
          </cell>
        </row>
        <row r="922">
          <cell r="H922" t="str">
            <v>Otros</v>
          </cell>
          <cell r="I922">
            <v>2.7</v>
          </cell>
          <cell r="J922">
            <v>0</v>
          </cell>
          <cell r="K922">
            <v>0</v>
          </cell>
          <cell r="L922">
            <v>0</v>
          </cell>
          <cell r="M922">
            <v>2.7</v>
          </cell>
          <cell r="N922">
            <v>0</v>
          </cell>
          <cell r="O922">
            <v>0</v>
          </cell>
          <cell r="P922">
            <v>0</v>
          </cell>
          <cell r="Q922">
            <v>2.7</v>
          </cell>
          <cell r="R922">
            <v>0</v>
          </cell>
          <cell r="S922">
            <v>0</v>
          </cell>
          <cell r="T922">
            <v>0</v>
          </cell>
          <cell r="U922">
            <v>2.7</v>
          </cell>
          <cell r="V922">
            <v>0</v>
          </cell>
          <cell r="W922">
            <v>0</v>
          </cell>
          <cell r="X922">
            <v>0</v>
          </cell>
          <cell r="Y922">
            <v>2.7</v>
          </cell>
          <cell r="Z922">
            <v>0</v>
          </cell>
          <cell r="AA922">
            <v>0</v>
          </cell>
          <cell r="AB922">
            <v>0</v>
          </cell>
          <cell r="AC922">
            <v>2.7</v>
          </cell>
          <cell r="AD922">
            <v>0</v>
          </cell>
          <cell r="AE922">
            <v>0</v>
          </cell>
          <cell r="AF922">
            <v>0</v>
          </cell>
          <cell r="AG922">
            <v>2.7</v>
          </cell>
          <cell r="AH922">
            <v>0</v>
          </cell>
          <cell r="AI922">
            <v>0</v>
          </cell>
          <cell r="AJ922">
            <v>0</v>
          </cell>
          <cell r="AK922">
            <v>2.7</v>
          </cell>
          <cell r="AL922">
            <v>0</v>
          </cell>
          <cell r="AM922">
            <v>0</v>
          </cell>
          <cell r="AN922">
            <v>0</v>
          </cell>
          <cell r="AO922">
            <v>2.7</v>
          </cell>
          <cell r="AP922">
            <v>0</v>
          </cell>
          <cell r="AQ922">
            <v>0</v>
          </cell>
          <cell r="AR922">
            <v>0</v>
          </cell>
          <cell r="AS922">
            <v>2.7</v>
          </cell>
          <cell r="AT922">
            <v>0</v>
          </cell>
          <cell r="AU922">
            <v>0</v>
          </cell>
          <cell r="AV922">
            <v>0</v>
          </cell>
          <cell r="AW922">
            <v>2.7</v>
          </cell>
          <cell r="AX922">
            <v>0</v>
          </cell>
          <cell r="AY922">
            <v>0</v>
          </cell>
          <cell r="AZ922">
            <v>0</v>
          </cell>
          <cell r="BA922">
            <v>2.7</v>
          </cell>
          <cell r="BB922">
            <v>0</v>
          </cell>
          <cell r="BC922">
            <v>0</v>
          </cell>
          <cell r="BD922">
            <v>0</v>
          </cell>
          <cell r="BE922">
            <v>2.7</v>
          </cell>
          <cell r="BF922">
            <v>0</v>
          </cell>
          <cell r="BG922">
            <v>0</v>
          </cell>
          <cell r="BH922">
            <v>0</v>
          </cell>
        </row>
        <row r="923">
          <cell r="H923" t="str">
            <v>Subtotal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0</v>
          </cell>
          <cell r="BD923">
            <v>0</v>
          </cell>
          <cell r="BE923">
            <v>0</v>
          </cell>
          <cell r="BF923">
            <v>0</v>
          </cell>
          <cell r="BG923">
            <v>0</v>
          </cell>
          <cell r="BH923">
            <v>0</v>
          </cell>
        </row>
        <row r="925">
          <cell r="H925" t="str">
            <v>Pequeños</v>
          </cell>
        </row>
        <row r="926">
          <cell r="H926" t="str">
            <v>Productores</v>
          </cell>
        </row>
        <row r="927">
          <cell r="H927">
            <v>1</v>
          </cell>
          <cell r="I927">
            <v>2.7</v>
          </cell>
          <cell r="J927">
            <v>0</v>
          </cell>
          <cell r="K927">
            <v>0</v>
          </cell>
          <cell r="L927">
            <v>0</v>
          </cell>
          <cell r="M927">
            <v>2.7</v>
          </cell>
          <cell r="N927">
            <v>0</v>
          </cell>
          <cell r="O927">
            <v>0</v>
          </cell>
          <cell r="P927">
            <v>0</v>
          </cell>
          <cell r="Q927">
            <v>2.7</v>
          </cell>
          <cell r="R927">
            <v>0</v>
          </cell>
          <cell r="S927">
            <v>0</v>
          </cell>
          <cell r="T927">
            <v>0</v>
          </cell>
          <cell r="U927">
            <v>2.7</v>
          </cell>
          <cell r="V927">
            <v>0</v>
          </cell>
          <cell r="W927">
            <v>0</v>
          </cell>
          <cell r="X927">
            <v>0</v>
          </cell>
          <cell r="Y927">
            <v>2.7</v>
          </cell>
          <cell r="Z927">
            <v>0</v>
          </cell>
          <cell r="AA927">
            <v>0</v>
          </cell>
          <cell r="AB927">
            <v>0</v>
          </cell>
          <cell r="AC927">
            <v>2.7</v>
          </cell>
          <cell r="AD927">
            <v>0</v>
          </cell>
          <cell r="AE927">
            <v>0</v>
          </cell>
          <cell r="AF927">
            <v>0</v>
          </cell>
          <cell r="AG927">
            <v>2.7</v>
          </cell>
          <cell r="AH927">
            <v>0</v>
          </cell>
          <cell r="AI927">
            <v>0</v>
          </cell>
          <cell r="AJ927">
            <v>0</v>
          </cell>
          <cell r="AK927">
            <v>2.7</v>
          </cell>
          <cell r="AL927">
            <v>0</v>
          </cell>
          <cell r="AM927">
            <v>0</v>
          </cell>
          <cell r="AN927">
            <v>0</v>
          </cell>
          <cell r="AO927">
            <v>2.7</v>
          </cell>
          <cell r="AP927">
            <v>0</v>
          </cell>
          <cell r="AQ927">
            <v>0</v>
          </cell>
          <cell r="AR927">
            <v>0</v>
          </cell>
          <cell r="AS927">
            <v>2.7</v>
          </cell>
          <cell r="AT927">
            <v>0</v>
          </cell>
          <cell r="AU927">
            <v>0</v>
          </cell>
          <cell r="AV927">
            <v>0</v>
          </cell>
          <cell r="AW927">
            <v>2.7</v>
          </cell>
          <cell r="AX927">
            <v>0</v>
          </cell>
          <cell r="AY927">
            <v>0</v>
          </cell>
          <cell r="AZ927">
            <v>0</v>
          </cell>
          <cell r="BA927">
            <v>2.7</v>
          </cell>
          <cell r="BB927">
            <v>0</v>
          </cell>
          <cell r="BC927">
            <v>0</v>
          </cell>
          <cell r="BD927">
            <v>0</v>
          </cell>
          <cell r="BE927">
            <v>2.7</v>
          </cell>
          <cell r="BF927">
            <v>0</v>
          </cell>
          <cell r="BG927">
            <v>0</v>
          </cell>
          <cell r="BH927">
            <v>0</v>
          </cell>
        </row>
        <row r="928">
          <cell r="H928">
            <v>2</v>
          </cell>
          <cell r="I928">
            <v>2.7</v>
          </cell>
          <cell r="J928">
            <v>0</v>
          </cell>
          <cell r="K928">
            <v>0</v>
          </cell>
          <cell r="L928">
            <v>0</v>
          </cell>
          <cell r="M928">
            <v>2.7</v>
          </cell>
          <cell r="N928">
            <v>0</v>
          </cell>
          <cell r="O928">
            <v>0</v>
          </cell>
          <cell r="P928">
            <v>0</v>
          </cell>
          <cell r="Q928">
            <v>2.7</v>
          </cell>
          <cell r="R928">
            <v>0</v>
          </cell>
          <cell r="S928">
            <v>0</v>
          </cell>
          <cell r="T928">
            <v>0</v>
          </cell>
          <cell r="U928">
            <v>2.7</v>
          </cell>
          <cell r="V928">
            <v>0</v>
          </cell>
          <cell r="W928">
            <v>0</v>
          </cell>
          <cell r="X928">
            <v>0</v>
          </cell>
          <cell r="Y928">
            <v>2.7</v>
          </cell>
          <cell r="Z928">
            <v>0</v>
          </cell>
          <cell r="AA928">
            <v>0</v>
          </cell>
          <cell r="AB928">
            <v>0</v>
          </cell>
          <cell r="AC928">
            <v>2.7</v>
          </cell>
          <cell r="AD928">
            <v>0</v>
          </cell>
          <cell r="AE928">
            <v>0</v>
          </cell>
          <cell r="AF928">
            <v>0</v>
          </cell>
          <cell r="AG928">
            <v>2.7</v>
          </cell>
          <cell r="AH928">
            <v>0</v>
          </cell>
          <cell r="AI928">
            <v>0</v>
          </cell>
          <cell r="AJ928">
            <v>0</v>
          </cell>
          <cell r="AK928">
            <v>2.7</v>
          </cell>
          <cell r="AL928">
            <v>0</v>
          </cell>
          <cell r="AM928">
            <v>0</v>
          </cell>
          <cell r="AN928">
            <v>0</v>
          </cell>
          <cell r="AO928">
            <v>2.7</v>
          </cell>
          <cell r="AP928">
            <v>0</v>
          </cell>
          <cell r="AQ928">
            <v>0</v>
          </cell>
          <cell r="AR928">
            <v>0</v>
          </cell>
          <cell r="AS928">
            <v>2.7</v>
          </cell>
          <cell r="AT928">
            <v>0</v>
          </cell>
          <cell r="AU928">
            <v>0</v>
          </cell>
          <cell r="AV928">
            <v>0</v>
          </cell>
          <cell r="AW928">
            <v>2.7</v>
          </cell>
          <cell r="AX928">
            <v>0</v>
          </cell>
          <cell r="AY928">
            <v>0</v>
          </cell>
          <cell r="AZ928">
            <v>0</v>
          </cell>
          <cell r="BA928">
            <v>2.7</v>
          </cell>
          <cell r="BB928">
            <v>0</v>
          </cell>
          <cell r="BC928">
            <v>0</v>
          </cell>
          <cell r="BD928">
            <v>0</v>
          </cell>
          <cell r="BE928">
            <v>2.7</v>
          </cell>
          <cell r="BF928">
            <v>0</v>
          </cell>
          <cell r="BG928">
            <v>0</v>
          </cell>
          <cell r="BH928">
            <v>0</v>
          </cell>
        </row>
        <row r="929">
          <cell r="H929">
            <v>3</v>
          </cell>
          <cell r="I929">
            <v>2.7</v>
          </cell>
          <cell r="J929">
            <v>0</v>
          </cell>
          <cell r="K929">
            <v>0</v>
          </cell>
          <cell r="L929">
            <v>0</v>
          </cell>
          <cell r="M929">
            <v>2.7</v>
          </cell>
          <cell r="N929">
            <v>0</v>
          </cell>
          <cell r="O929">
            <v>0</v>
          </cell>
          <cell r="P929">
            <v>0</v>
          </cell>
          <cell r="Q929">
            <v>2.7</v>
          </cell>
          <cell r="R929">
            <v>0</v>
          </cell>
          <cell r="S929">
            <v>0</v>
          </cell>
          <cell r="T929">
            <v>0</v>
          </cell>
          <cell r="U929">
            <v>2.7</v>
          </cell>
          <cell r="V929">
            <v>0</v>
          </cell>
          <cell r="W929">
            <v>0</v>
          </cell>
          <cell r="X929">
            <v>0</v>
          </cell>
          <cell r="Y929">
            <v>2.7</v>
          </cell>
          <cell r="Z929">
            <v>0</v>
          </cell>
          <cell r="AA929">
            <v>0</v>
          </cell>
          <cell r="AB929">
            <v>0</v>
          </cell>
          <cell r="AC929">
            <v>2.7</v>
          </cell>
          <cell r="AD929">
            <v>0</v>
          </cell>
          <cell r="AE929">
            <v>0</v>
          </cell>
          <cell r="AF929">
            <v>0</v>
          </cell>
          <cell r="AG929">
            <v>2.7</v>
          </cell>
          <cell r="AH929">
            <v>0</v>
          </cell>
          <cell r="AI929">
            <v>0</v>
          </cell>
          <cell r="AJ929">
            <v>0</v>
          </cell>
          <cell r="AK929">
            <v>2.7</v>
          </cell>
          <cell r="AL929">
            <v>0</v>
          </cell>
          <cell r="AM929">
            <v>0</v>
          </cell>
          <cell r="AN929">
            <v>0</v>
          </cell>
          <cell r="AO929">
            <v>2.7</v>
          </cell>
          <cell r="AP929">
            <v>0</v>
          </cell>
          <cell r="AQ929">
            <v>0</v>
          </cell>
          <cell r="AR929">
            <v>0</v>
          </cell>
          <cell r="AS929">
            <v>2.7</v>
          </cell>
          <cell r="AT929">
            <v>0</v>
          </cell>
          <cell r="AU929">
            <v>0</v>
          </cell>
          <cell r="AV929">
            <v>0</v>
          </cell>
          <cell r="AW929">
            <v>2.7</v>
          </cell>
          <cell r="AX929">
            <v>0</v>
          </cell>
          <cell r="AY929">
            <v>0</v>
          </cell>
          <cell r="AZ929">
            <v>0</v>
          </cell>
          <cell r="BA929">
            <v>2.7</v>
          </cell>
          <cell r="BB929">
            <v>0</v>
          </cell>
          <cell r="BC929">
            <v>0</v>
          </cell>
          <cell r="BD929">
            <v>0</v>
          </cell>
          <cell r="BE929">
            <v>2.7</v>
          </cell>
          <cell r="BF929">
            <v>0</v>
          </cell>
          <cell r="BG929">
            <v>0</v>
          </cell>
          <cell r="BH929">
            <v>0</v>
          </cell>
        </row>
        <row r="930">
          <cell r="H930">
            <v>4</v>
          </cell>
          <cell r="I930">
            <v>2.7</v>
          </cell>
          <cell r="J930">
            <v>0</v>
          </cell>
          <cell r="K930">
            <v>0</v>
          </cell>
          <cell r="L930">
            <v>0</v>
          </cell>
          <cell r="M930">
            <v>2.7</v>
          </cell>
          <cell r="N930">
            <v>0</v>
          </cell>
          <cell r="O930">
            <v>0</v>
          </cell>
          <cell r="P930">
            <v>0</v>
          </cell>
          <cell r="Q930">
            <v>2.7</v>
          </cell>
          <cell r="R930">
            <v>0</v>
          </cell>
          <cell r="S930">
            <v>0</v>
          </cell>
          <cell r="T930">
            <v>0</v>
          </cell>
          <cell r="U930">
            <v>2.7</v>
          </cell>
          <cell r="V930">
            <v>0</v>
          </cell>
          <cell r="W930">
            <v>0</v>
          </cell>
          <cell r="X930">
            <v>0</v>
          </cell>
          <cell r="Y930">
            <v>2.7</v>
          </cell>
          <cell r="Z930">
            <v>0</v>
          </cell>
          <cell r="AA930">
            <v>0</v>
          </cell>
          <cell r="AB930">
            <v>0</v>
          </cell>
          <cell r="AC930">
            <v>2.7</v>
          </cell>
          <cell r="AD930">
            <v>0</v>
          </cell>
          <cell r="AE930">
            <v>0</v>
          </cell>
          <cell r="AF930">
            <v>0</v>
          </cell>
          <cell r="AG930">
            <v>2.7</v>
          </cell>
          <cell r="AH930">
            <v>0</v>
          </cell>
          <cell r="AI930">
            <v>0</v>
          </cell>
          <cell r="AJ930">
            <v>0</v>
          </cell>
          <cell r="AK930">
            <v>2.7</v>
          </cell>
          <cell r="AL930">
            <v>0</v>
          </cell>
          <cell r="AM930">
            <v>0</v>
          </cell>
          <cell r="AN930">
            <v>0</v>
          </cell>
          <cell r="AO930">
            <v>2.7</v>
          </cell>
          <cell r="AP930">
            <v>0</v>
          </cell>
          <cell r="AQ930">
            <v>0</v>
          </cell>
          <cell r="AR930">
            <v>0</v>
          </cell>
          <cell r="AS930">
            <v>2.7</v>
          </cell>
          <cell r="AT930">
            <v>0</v>
          </cell>
          <cell r="AU930">
            <v>0</v>
          </cell>
          <cell r="AV930">
            <v>0</v>
          </cell>
          <cell r="AW930">
            <v>2.7</v>
          </cell>
          <cell r="AX930">
            <v>0</v>
          </cell>
          <cell r="AY930">
            <v>0</v>
          </cell>
          <cell r="AZ930">
            <v>0</v>
          </cell>
          <cell r="BA930">
            <v>2.7</v>
          </cell>
          <cell r="BB930">
            <v>0</v>
          </cell>
          <cell r="BC930">
            <v>0</v>
          </cell>
          <cell r="BD930">
            <v>0</v>
          </cell>
          <cell r="BE930">
            <v>2.7</v>
          </cell>
          <cell r="BF930">
            <v>0</v>
          </cell>
          <cell r="BG930">
            <v>0</v>
          </cell>
          <cell r="BH930">
            <v>0</v>
          </cell>
        </row>
        <row r="931">
          <cell r="H931">
            <v>5</v>
          </cell>
          <cell r="I931">
            <v>2.7</v>
          </cell>
          <cell r="J931">
            <v>0</v>
          </cell>
          <cell r="K931">
            <v>0</v>
          </cell>
          <cell r="L931">
            <v>0</v>
          </cell>
          <cell r="M931">
            <v>2.7</v>
          </cell>
          <cell r="N931">
            <v>0</v>
          </cell>
          <cell r="O931">
            <v>0</v>
          </cell>
          <cell r="P931">
            <v>0</v>
          </cell>
          <cell r="Q931">
            <v>2.7</v>
          </cell>
          <cell r="R931">
            <v>0</v>
          </cell>
          <cell r="S931">
            <v>0</v>
          </cell>
          <cell r="T931">
            <v>0</v>
          </cell>
          <cell r="U931">
            <v>2.7</v>
          </cell>
          <cell r="V931">
            <v>0</v>
          </cell>
          <cell r="W931">
            <v>0</v>
          </cell>
          <cell r="X931">
            <v>0</v>
          </cell>
          <cell r="Y931">
            <v>2.7</v>
          </cell>
          <cell r="Z931">
            <v>0</v>
          </cell>
          <cell r="AA931">
            <v>0</v>
          </cell>
          <cell r="AB931">
            <v>0</v>
          </cell>
          <cell r="AC931">
            <v>2.7</v>
          </cell>
          <cell r="AD931">
            <v>0</v>
          </cell>
          <cell r="AE931">
            <v>0</v>
          </cell>
          <cell r="AF931">
            <v>0</v>
          </cell>
          <cell r="AG931">
            <v>2.7</v>
          </cell>
          <cell r="AH931">
            <v>0</v>
          </cell>
          <cell r="AI931">
            <v>0</v>
          </cell>
          <cell r="AJ931">
            <v>0</v>
          </cell>
          <cell r="AK931">
            <v>2.7</v>
          </cell>
          <cell r="AL931">
            <v>0</v>
          </cell>
          <cell r="AM931">
            <v>0</v>
          </cell>
          <cell r="AN931">
            <v>0</v>
          </cell>
          <cell r="AO931">
            <v>2.7</v>
          </cell>
          <cell r="AP931">
            <v>0</v>
          </cell>
          <cell r="AQ931">
            <v>0</v>
          </cell>
          <cell r="AR931">
            <v>0</v>
          </cell>
          <cell r="AS931">
            <v>2.7</v>
          </cell>
          <cell r="AT931">
            <v>0</v>
          </cell>
          <cell r="AU931">
            <v>0</v>
          </cell>
          <cell r="AV931">
            <v>0</v>
          </cell>
          <cell r="AW931">
            <v>2.7</v>
          </cell>
          <cell r="AX931">
            <v>0</v>
          </cell>
          <cell r="AY931">
            <v>0</v>
          </cell>
          <cell r="AZ931">
            <v>0</v>
          </cell>
          <cell r="BA931">
            <v>2.7</v>
          </cell>
          <cell r="BB931">
            <v>0</v>
          </cell>
          <cell r="BC931">
            <v>0</v>
          </cell>
          <cell r="BD931">
            <v>0</v>
          </cell>
          <cell r="BE931">
            <v>2.7</v>
          </cell>
          <cell r="BF931">
            <v>0</v>
          </cell>
          <cell r="BG931">
            <v>0</v>
          </cell>
          <cell r="BH931">
            <v>0</v>
          </cell>
        </row>
        <row r="932">
          <cell r="H932">
            <v>6</v>
          </cell>
          <cell r="I932">
            <v>2.7</v>
          </cell>
          <cell r="J932">
            <v>0</v>
          </cell>
          <cell r="K932">
            <v>0</v>
          </cell>
          <cell r="L932">
            <v>0</v>
          </cell>
          <cell r="M932">
            <v>2.7</v>
          </cell>
          <cell r="N932">
            <v>0</v>
          </cell>
          <cell r="O932">
            <v>0</v>
          </cell>
          <cell r="P932">
            <v>0</v>
          </cell>
          <cell r="Q932">
            <v>2.7</v>
          </cell>
          <cell r="R932">
            <v>0</v>
          </cell>
          <cell r="S932">
            <v>0</v>
          </cell>
          <cell r="T932">
            <v>0</v>
          </cell>
          <cell r="U932">
            <v>2.7</v>
          </cell>
          <cell r="V932">
            <v>0</v>
          </cell>
          <cell r="W932">
            <v>0</v>
          </cell>
          <cell r="X932">
            <v>0</v>
          </cell>
          <cell r="Y932">
            <v>2.7</v>
          </cell>
          <cell r="Z932">
            <v>0</v>
          </cell>
          <cell r="AA932">
            <v>0</v>
          </cell>
          <cell r="AB932">
            <v>0</v>
          </cell>
          <cell r="AC932">
            <v>2.7</v>
          </cell>
          <cell r="AD932">
            <v>0</v>
          </cell>
          <cell r="AE932">
            <v>0</v>
          </cell>
          <cell r="AF932">
            <v>0</v>
          </cell>
          <cell r="AG932">
            <v>2.7</v>
          </cell>
          <cell r="AH932">
            <v>0</v>
          </cell>
          <cell r="AI932">
            <v>0</v>
          </cell>
          <cell r="AJ932">
            <v>0</v>
          </cell>
          <cell r="AK932">
            <v>2.7</v>
          </cell>
          <cell r="AL932">
            <v>0</v>
          </cell>
          <cell r="AM932">
            <v>0</v>
          </cell>
          <cell r="AN932">
            <v>0</v>
          </cell>
          <cell r="AO932">
            <v>2.7</v>
          </cell>
          <cell r="AP932">
            <v>0</v>
          </cell>
          <cell r="AQ932">
            <v>0</v>
          </cell>
          <cell r="AR932">
            <v>0</v>
          </cell>
          <cell r="AS932">
            <v>2.7</v>
          </cell>
          <cell r="AT932">
            <v>0</v>
          </cell>
          <cell r="AU932">
            <v>0</v>
          </cell>
          <cell r="AV932">
            <v>0</v>
          </cell>
          <cell r="AW932">
            <v>2.7</v>
          </cell>
          <cell r="AX932">
            <v>0</v>
          </cell>
          <cell r="AY932">
            <v>0</v>
          </cell>
          <cell r="AZ932">
            <v>0</v>
          </cell>
          <cell r="BA932">
            <v>2.7</v>
          </cell>
          <cell r="BB932">
            <v>0</v>
          </cell>
          <cell r="BC932">
            <v>0</v>
          </cell>
          <cell r="BD932">
            <v>0</v>
          </cell>
          <cell r="BE932">
            <v>2.7</v>
          </cell>
          <cell r="BF932">
            <v>0</v>
          </cell>
          <cell r="BG932">
            <v>0</v>
          </cell>
          <cell r="BH932">
            <v>0</v>
          </cell>
        </row>
        <row r="933">
          <cell r="H933" t="str">
            <v>Otros</v>
          </cell>
          <cell r="I933">
            <v>2.7</v>
          </cell>
          <cell r="J933">
            <v>0</v>
          </cell>
          <cell r="K933">
            <v>0</v>
          </cell>
          <cell r="L933">
            <v>0</v>
          </cell>
          <cell r="M933">
            <v>2.7</v>
          </cell>
          <cell r="N933">
            <v>0</v>
          </cell>
          <cell r="O933">
            <v>0</v>
          </cell>
          <cell r="P933">
            <v>0</v>
          </cell>
          <cell r="Q933">
            <v>2.7</v>
          </cell>
          <cell r="R933">
            <v>0</v>
          </cell>
          <cell r="S933">
            <v>0</v>
          </cell>
          <cell r="T933">
            <v>0</v>
          </cell>
          <cell r="U933">
            <v>2.7</v>
          </cell>
          <cell r="V933">
            <v>0</v>
          </cell>
          <cell r="W933">
            <v>0</v>
          </cell>
          <cell r="X933">
            <v>0</v>
          </cell>
          <cell r="Y933">
            <v>2.7</v>
          </cell>
          <cell r="Z933">
            <v>0</v>
          </cell>
          <cell r="AA933">
            <v>0</v>
          </cell>
          <cell r="AB933">
            <v>0</v>
          </cell>
          <cell r="AC933">
            <v>2.7</v>
          </cell>
          <cell r="AD933">
            <v>0</v>
          </cell>
          <cell r="AE933">
            <v>0</v>
          </cell>
          <cell r="AF933">
            <v>0</v>
          </cell>
          <cell r="AG933">
            <v>2.7</v>
          </cell>
          <cell r="AH933">
            <v>0</v>
          </cell>
          <cell r="AI933">
            <v>0</v>
          </cell>
          <cell r="AJ933">
            <v>0</v>
          </cell>
          <cell r="AK933">
            <v>2.7</v>
          </cell>
          <cell r="AL933">
            <v>0</v>
          </cell>
          <cell r="AM933">
            <v>0</v>
          </cell>
          <cell r="AN933">
            <v>0</v>
          </cell>
          <cell r="AO933">
            <v>2.7</v>
          </cell>
          <cell r="AP933">
            <v>0</v>
          </cell>
          <cell r="AQ933">
            <v>0</v>
          </cell>
          <cell r="AR933">
            <v>0</v>
          </cell>
          <cell r="AS933">
            <v>2.7</v>
          </cell>
          <cell r="AT933">
            <v>0</v>
          </cell>
          <cell r="AU933">
            <v>0</v>
          </cell>
          <cell r="AV933">
            <v>0</v>
          </cell>
          <cell r="AW933">
            <v>2.7</v>
          </cell>
          <cell r="AX933">
            <v>0</v>
          </cell>
          <cell r="AY933">
            <v>0</v>
          </cell>
          <cell r="AZ933">
            <v>0</v>
          </cell>
          <cell r="BA933">
            <v>2.7</v>
          </cell>
          <cell r="BB933">
            <v>0</v>
          </cell>
          <cell r="BC933">
            <v>0</v>
          </cell>
          <cell r="BD933">
            <v>0</v>
          </cell>
          <cell r="BE933">
            <v>2.7</v>
          </cell>
          <cell r="BF933">
            <v>0</v>
          </cell>
          <cell r="BG933">
            <v>0</v>
          </cell>
          <cell r="BH933">
            <v>0</v>
          </cell>
        </row>
        <row r="934">
          <cell r="H934" t="str">
            <v>Subtotal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P934">
            <v>0</v>
          </cell>
          <cell r="AQ934">
            <v>0</v>
          </cell>
          <cell r="AR934">
            <v>0</v>
          </cell>
          <cell r="AS934">
            <v>0</v>
          </cell>
          <cell r="AT934">
            <v>0</v>
          </cell>
          <cell r="AU934">
            <v>0</v>
          </cell>
          <cell r="AV934">
            <v>0</v>
          </cell>
          <cell r="AW934">
            <v>0</v>
          </cell>
          <cell r="AX934">
            <v>0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0</v>
          </cell>
          <cell r="BD934">
            <v>0</v>
          </cell>
          <cell r="BE934">
            <v>0</v>
          </cell>
          <cell r="BF934">
            <v>0</v>
          </cell>
          <cell r="BG934">
            <v>0</v>
          </cell>
          <cell r="BH934">
            <v>0</v>
          </cell>
        </row>
        <row r="936">
          <cell r="H936" t="str">
            <v xml:space="preserve">Grandes </v>
          </cell>
        </row>
        <row r="937">
          <cell r="H937" t="str">
            <v>Generadores</v>
          </cell>
        </row>
        <row r="938">
          <cell r="H938">
            <v>1</v>
          </cell>
          <cell r="I938">
            <v>2.7</v>
          </cell>
          <cell r="J938">
            <v>0</v>
          </cell>
          <cell r="K938">
            <v>0</v>
          </cell>
          <cell r="L938">
            <v>0</v>
          </cell>
          <cell r="M938">
            <v>2.7</v>
          </cell>
          <cell r="N938">
            <v>0</v>
          </cell>
          <cell r="O938">
            <v>0</v>
          </cell>
          <cell r="P938">
            <v>0</v>
          </cell>
          <cell r="Q938">
            <v>2.7</v>
          </cell>
          <cell r="R938">
            <v>0</v>
          </cell>
          <cell r="S938">
            <v>0</v>
          </cell>
          <cell r="T938">
            <v>0</v>
          </cell>
          <cell r="U938">
            <v>2.7</v>
          </cell>
          <cell r="V938">
            <v>0</v>
          </cell>
          <cell r="W938">
            <v>0</v>
          </cell>
          <cell r="X938">
            <v>0</v>
          </cell>
          <cell r="Y938">
            <v>2.7</v>
          </cell>
          <cell r="Z938">
            <v>0</v>
          </cell>
          <cell r="AA938">
            <v>0</v>
          </cell>
          <cell r="AB938">
            <v>0</v>
          </cell>
          <cell r="AC938">
            <v>2.7</v>
          </cell>
          <cell r="AD938">
            <v>0</v>
          </cell>
          <cell r="AE938">
            <v>0</v>
          </cell>
          <cell r="AF938">
            <v>0</v>
          </cell>
          <cell r="AG938">
            <v>2.7</v>
          </cell>
          <cell r="AH938">
            <v>0</v>
          </cell>
          <cell r="AI938">
            <v>0</v>
          </cell>
          <cell r="AJ938">
            <v>0</v>
          </cell>
          <cell r="AK938">
            <v>2.7</v>
          </cell>
          <cell r="AL938">
            <v>0</v>
          </cell>
          <cell r="AM938">
            <v>0</v>
          </cell>
          <cell r="AN938">
            <v>0</v>
          </cell>
          <cell r="AO938">
            <v>2.7</v>
          </cell>
          <cell r="AP938">
            <v>0</v>
          </cell>
          <cell r="AQ938">
            <v>0</v>
          </cell>
          <cell r="AR938">
            <v>0</v>
          </cell>
          <cell r="AS938">
            <v>2.7</v>
          </cell>
          <cell r="AT938">
            <v>0</v>
          </cell>
          <cell r="AU938">
            <v>0</v>
          </cell>
          <cell r="AV938">
            <v>0</v>
          </cell>
          <cell r="AW938">
            <v>2.7</v>
          </cell>
          <cell r="AX938">
            <v>0</v>
          </cell>
          <cell r="AY938">
            <v>0</v>
          </cell>
          <cell r="AZ938">
            <v>0</v>
          </cell>
          <cell r="BA938">
            <v>2.7</v>
          </cell>
          <cell r="BB938">
            <v>0</v>
          </cell>
          <cell r="BC938">
            <v>0</v>
          </cell>
          <cell r="BD938">
            <v>0</v>
          </cell>
          <cell r="BE938">
            <v>2.7</v>
          </cell>
          <cell r="BF938">
            <v>0</v>
          </cell>
          <cell r="BG938">
            <v>0</v>
          </cell>
          <cell r="BH938">
            <v>0</v>
          </cell>
        </row>
        <row r="939">
          <cell r="H939">
            <v>2</v>
          </cell>
          <cell r="I939">
            <v>2.7</v>
          </cell>
          <cell r="J939">
            <v>0</v>
          </cell>
          <cell r="K939">
            <v>0</v>
          </cell>
          <cell r="L939">
            <v>0</v>
          </cell>
          <cell r="M939">
            <v>2.7</v>
          </cell>
          <cell r="N939">
            <v>0</v>
          </cell>
          <cell r="O939">
            <v>0</v>
          </cell>
          <cell r="P939">
            <v>0</v>
          </cell>
          <cell r="Q939">
            <v>2.7</v>
          </cell>
          <cell r="R939">
            <v>0</v>
          </cell>
          <cell r="S939">
            <v>0</v>
          </cell>
          <cell r="T939">
            <v>0</v>
          </cell>
          <cell r="U939">
            <v>2.7</v>
          </cell>
          <cell r="V939">
            <v>0</v>
          </cell>
          <cell r="W939">
            <v>0</v>
          </cell>
          <cell r="X939">
            <v>0</v>
          </cell>
          <cell r="Y939">
            <v>2.7</v>
          </cell>
          <cell r="Z939">
            <v>0</v>
          </cell>
          <cell r="AA939">
            <v>0</v>
          </cell>
          <cell r="AB939">
            <v>0</v>
          </cell>
          <cell r="AC939">
            <v>2.7</v>
          </cell>
          <cell r="AD939">
            <v>0</v>
          </cell>
          <cell r="AE939">
            <v>0</v>
          </cell>
          <cell r="AF939">
            <v>0</v>
          </cell>
          <cell r="AG939">
            <v>2.7</v>
          </cell>
          <cell r="AH939">
            <v>0</v>
          </cell>
          <cell r="AI939">
            <v>0</v>
          </cell>
          <cell r="AJ939">
            <v>0</v>
          </cell>
          <cell r="AK939">
            <v>2.7</v>
          </cell>
          <cell r="AL939">
            <v>0</v>
          </cell>
          <cell r="AM939">
            <v>0</v>
          </cell>
          <cell r="AN939">
            <v>0</v>
          </cell>
          <cell r="AO939">
            <v>2.7</v>
          </cell>
          <cell r="AP939">
            <v>0</v>
          </cell>
          <cell r="AQ939">
            <v>0</v>
          </cell>
          <cell r="AR939">
            <v>0</v>
          </cell>
          <cell r="AS939">
            <v>2.7</v>
          </cell>
          <cell r="AT939">
            <v>0</v>
          </cell>
          <cell r="AU939">
            <v>0</v>
          </cell>
          <cell r="AV939">
            <v>0</v>
          </cell>
          <cell r="AW939">
            <v>2.7</v>
          </cell>
          <cell r="AX939">
            <v>0</v>
          </cell>
          <cell r="AY939">
            <v>0</v>
          </cell>
          <cell r="AZ939">
            <v>0</v>
          </cell>
          <cell r="BA939">
            <v>2.7</v>
          </cell>
          <cell r="BB939">
            <v>0</v>
          </cell>
          <cell r="BC939">
            <v>0</v>
          </cell>
          <cell r="BD939">
            <v>0</v>
          </cell>
          <cell r="BE939">
            <v>2.7</v>
          </cell>
          <cell r="BF939">
            <v>0</v>
          </cell>
          <cell r="BG939">
            <v>0</v>
          </cell>
          <cell r="BH939">
            <v>0</v>
          </cell>
        </row>
        <row r="940">
          <cell r="H940">
            <v>3</v>
          </cell>
          <cell r="I940">
            <v>2.7</v>
          </cell>
          <cell r="J940">
            <v>0</v>
          </cell>
          <cell r="K940">
            <v>0</v>
          </cell>
          <cell r="L940">
            <v>0</v>
          </cell>
          <cell r="M940">
            <v>2.7</v>
          </cell>
          <cell r="N940">
            <v>0</v>
          </cell>
          <cell r="O940">
            <v>0</v>
          </cell>
          <cell r="P940">
            <v>0</v>
          </cell>
          <cell r="Q940">
            <v>2.7</v>
          </cell>
          <cell r="R940">
            <v>0</v>
          </cell>
          <cell r="S940">
            <v>0</v>
          </cell>
          <cell r="T940">
            <v>0</v>
          </cell>
          <cell r="U940">
            <v>2.7</v>
          </cell>
          <cell r="V940">
            <v>0</v>
          </cell>
          <cell r="W940">
            <v>0</v>
          </cell>
          <cell r="X940">
            <v>0</v>
          </cell>
          <cell r="Y940">
            <v>2.7</v>
          </cell>
          <cell r="Z940">
            <v>0</v>
          </cell>
          <cell r="AA940">
            <v>0</v>
          </cell>
          <cell r="AB940">
            <v>0</v>
          </cell>
          <cell r="AC940">
            <v>2.7</v>
          </cell>
          <cell r="AD940">
            <v>0</v>
          </cell>
          <cell r="AE940">
            <v>0</v>
          </cell>
          <cell r="AF940">
            <v>0</v>
          </cell>
          <cell r="AG940">
            <v>2.7</v>
          </cell>
          <cell r="AH940">
            <v>0</v>
          </cell>
          <cell r="AI940">
            <v>0</v>
          </cell>
          <cell r="AJ940">
            <v>0</v>
          </cell>
          <cell r="AK940">
            <v>2.7</v>
          </cell>
          <cell r="AL940">
            <v>0</v>
          </cell>
          <cell r="AM940">
            <v>0</v>
          </cell>
          <cell r="AN940">
            <v>0</v>
          </cell>
          <cell r="AO940">
            <v>2.7</v>
          </cell>
          <cell r="AP940">
            <v>0</v>
          </cell>
          <cell r="AQ940">
            <v>0</v>
          </cell>
          <cell r="AR940">
            <v>0</v>
          </cell>
          <cell r="AS940">
            <v>2.7</v>
          </cell>
          <cell r="AT940">
            <v>0</v>
          </cell>
          <cell r="AU940">
            <v>0</v>
          </cell>
          <cell r="AV940">
            <v>0</v>
          </cell>
          <cell r="AW940">
            <v>2.7</v>
          </cell>
          <cell r="AX940">
            <v>0</v>
          </cell>
          <cell r="AY940">
            <v>0</v>
          </cell>
          <cell r="AZ940">
            <v>0</v>
          </cell>
          <cell r="BA940">
            <v>2.7</v>
          </cell>
          <cell r="BB940">
            <v>0</v>
          </cell>
          <cell r="BC940">
            <v>0</v>
          </cell>
          <cell r="BD940">
            <v>0</v>
          </cell>
          <cell r="BE940">
            <v>2.7</v>
          </cell>
          <cell r="BF940">
            <v>0</v>
          </cell>
          <cell r="BG940">
            <v>0</v>
          </cell>
          <cell r="BH940">
            <v>0</v>
          </cell>
        </row>
        <row r="941">
          <cell r="H941" t="str">
            <v>Otros</v>
          </cell>
          <cell r="I941">
            <v>2.7</v>
          </cell>
          <cell r="J941">
            <v>0</v>
          </cell>
          <cell r="K941">
            <v>0</v>
          </cell>
          <cell r="L941">
            <v>0</v>
          </cell>
          <cell r="M941">
            <v>2.7</v>
          </cell>
          <cell r="N941">
            <v>0</v>
          </cell>
          <cell r="O941">
            <v>0</v>
          </cell>
          <cell r="P941">
            <v>0</v>
          </cell>
          <cell r="Q941">
            <v>2.7</v>
          </cell>
          <cell r="R941">
            <v>0</v>
          </cell>
          <cell r="S941">
            <v>0</v>
          </cell>
          <cell r="T941">
            <v>0</v>
          </cell>
          <cell r="U941">
            <v>2.7</v>
          </cell>
          <cell r="V941">
            <v>0</v>
          </cell>
          <cell r="W941">
            <v>0</v>
          </cell>
          <cell r="X941">
            <v>0</v>
          </cell>
          <cell r="Y941">
            <v>2.7</v>
          </cell>
          <cell r="Z941">
            <v>0</v>
          </cell>
          <cell r="AA941">
            <v>0</v>
          </cell>
          <cell r="AB941">
            <v>0</v>
          </cell>
          <cell r="AC941">
            <v>2.7</v>
          </cell>
          <cell r="AD941">
            <v>0</v>
          </cell>
          <cell r="AE941">
            <v>0</v>
          </cell>
          <cell r="AF941">
            <v>0</v>
          </cell>
          <cell r="AG941">
            <v>2.7</v>
          </cell>
          <cell r="AH941">
            <v>0</v>
          </cell>
          <cell r="AI941">
            <v>0</v>
          </cell>
          <cell r="AJ941">
            <v>0</v>
          </cell>
          <cell r="AK941">
            <v>2.7</v>
          </cell>
          <cell r="AL941">
            <v>0</v>
          </cell>
          <cell r="AM941">
            <v>0</v>
          </cell>
          <cell r="AN941">
            <v>0</v>
          </cell>
          <cell r="AO941">
            <v>2.7</v>
          </cell>
          <cell r="AP941">
            <v>0</v>
          </cell>
          <cell r="AQ941">
            <v>0</v>
          </cell>
          <cell r="AR941">
            <v>0</v>
          </cell>
          <cell r="AS941">
            <v>2.7</v>
          </cell>
          <cell r="AT941">
            <v>0</v>
          </cell>
          <cell r="AU941">
            <v>0</v>
          </cell>
          <cell r="AV941">
            <v>0</v>
          </cell>
          <cell r="AW941">
            <v>2.7</v>
          </cell>
          <cell r="AX941">
            <v>0</v>
          </cell>
          <cell r="AY941">
            <v>0</v>
          </cell>
          <cell r="AZ941">
            <v>0</v>
          </cell>
          <cell r="BA941">
            <v>2.7</v>
          </cell>
          <cell r="BB941">
            <v>0</v>
          </cell>
          <cell r="BC941">
            <v>0</v>
          </cell>
          <cell r="BD941">
            <v>0</v>
          </cell>
          <cell r="BE941">
            <v>2.7</v>
          </cell>
          <cell r="BF941">
            <v>0</v>
          </cell>
          <cell r="BG941">
            <v>0</v>
          </cell>
          <cell r="BH941">
            <v>0</v>
          </cell>
        </row>
        <row r="942">
          <cell r="H942" t="str">
            <v>Subtotal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0</v>
          </cell>
          <cell r="BD942">
            <v>0</v>
          </cell>
          <cell r="BE942">
            <v>0</v>
          </cell>
          <cell r="BF942">
            <v>0</v>
          </cell>
          <cell r="BG942">
            <v>0</v>
          </cell>
          <cell r="BH942">
            <v>0</v>
          </cell>
        </row>
        <row r="944">
          <cell r="H944" t="str">
            <v>OTROS</v>
          </cell>
          <cell r="I944">
            <v>2.7</v>
          </cell>
          <cell r="J944">
            <v>0</v>
          </cell>
          <cell r="K944">
            <v>0</v>
          </cell>
          <cell r="L944">
            <v>0</v>
          </cell>
          <cell r="M944">
            <v>2.7</v>
          </cell>
          <cell r="N944">
            <v>0</v>
          </cell>
          <cell r="O944">
            <v>0</v>
          </cell>
          <cell r="P944">
            <v>0</v>
          </cell>
          <cell r="Q944">
            <v>2.7</v>
          </cell>
          <cell r="R944">
            <v>0</v>
          </cell>
          <cell r="S944">
            <v>0</v>
          </cell>
          <cell r="T944">
            <v>0</v>
          </cell>
          <cell r="U944">
            <v>2.7</v>
          </cell>
          <cell r="V944">
            <v>0</v>
          </cell>
          <cell r="W944">
            <v>0</v>
          </cell>
          <cell r="X944">
            <v>0</v>
          </cell>
          <cell r="Y944">
            <v>2.7</v>
          </cell>
          <cell r="Z944">
            <v>0</v>
          </cell>
          <cell r="AA944">
            <v>0</v>
          </cell>
          <cell r="AB944">
            <v>0</v>
          </cell>
          <cell r="AC944">
            <v>2.7</v>
          </cell>
          <cell r="AD944">
            <v>0</v>
          </cell>
          <cell r="AE944">
            <v>0</v>
          </cell>
          <cell r="AF944">
            <v>0</v>
          </cell>
          <cell r="AG944">
            <v>2.7</v>
          </cell>
          <cell r="AH944">
            <v>0</v>
          </cell>
          <cell r="AI944">
            <v>0</v>
          </cell>
          <cell r="AJ944">
            <v>0</v>
          </cell>
          <cell r="AK944">
            <v>2.7</v>
          </cell>
          <cell r="AL944">
            <v>0</v>
          </cell>
          <cell r="AM944">
            <v>0</v>
          </cell>
          <cell r="AN944">
            <v>0</v>
          </cell>
          <cell r="AO944">
            <v>2.7</v>
          </cell>
          <cell r="AP944">
            <v>0</v>
          </cell>
          <cell r="AQ944">
            <v>0</v>
          </cell>
          <cell r="AR944">
            <v>0</v>
          </cell>
          <cell r="AS944">
            <v>2.7</v>
          </cell>
          <cell r="AT944">
            <v>0</v>
          </cell>
          <cell r="AU944">
            <v>0</v>
          </cell>
          <cell r="AV944">
            <v>0</v>
          </cell>
          <cell r="AW944">
            <v>2.7</v>
          </cell>
          <cell r="AX944">
            <v>0</v>
          </cell>
          <cell r="AY944">
            <v>0</v>
          </cell>
          <cell r="AZ944">
            <v>0</v>
          </cell>
          <cell r="BA944">
            <v>2.7</v>
          </cell>
          <cell r="BB944">
            <v>0</v>
          </cell>
          <cell r="BC944">
            <v>0</v>
          </cell>
          <cell r="BD944">
            <v>0</v>
          </cell>
          <cell r="BE944">
            <v>2.7</v>
          </cell>
          <cell r="BF944">
            <v>0</v>
          </cell>
          <cell r="BG944">
            <v>0</v>
          </cell>
          <cell r="BH944">
            <v>0</v>
          </cell>
        </row>
        <row r="946">
          <cell r="H946" t="str">
            <v>TOTAL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P946">
            <v>0</v>
          </cell>
          <cell r="AQ946">
            <v>0</v>
          </cell>
          <cell r="AR946">
            <v>0</v>
          </cell>
          <cell r="AS946">
            <v>0</v>
          </cell>
          <cell r="AT946">
            <v>0</v>
          </cell>
          <cell r="AU946">
            <v>0</v>
          </cell>
          <cell r="AV946">
            <v>0</v>
          </cell>
          <cell r="AW946">
            <v>0</v>
          </cell>
          <cell r="AX946">
            <v>0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0</v>
          </cell>
          <cell r="BD946">
            <v>0</v>
          </cell>
          <cell r="BE946">
            <v>0</v>
          </cell>
          <cell r="BF946">
            <v>0</v>
          </cell>
          <cell r="BG946">
            <v>0</v>
          </cell>
          <cell r="BH946">
            <v>0</v>
          </cell>
        </row>
        <row r="950">
          <cell r="I950" t="str">
            <v>ENERO/97</v>
          </cell>
          <cell r="M950" t="str">
            <v>FEBRERO/97</v>
          </cell>
          <cell r="Q950" t="str">
            <v>MARZO/97</v>
          </cell>
          <cell r="U950">
            <v>0</v>
          </cell>
          <cell r="Y950">
            <v>0</v>
          </cell>
          <cell r="AC950">
            <v>0</v>
          </cell>
          <cell r="AG950">
            <v>0</v>
          </cell>
          <cell r="AK950">
            <v>0</v>
          </cell>
          <cell r="AO950">
            <v>0</v>
          </cell>
          <cell r="AS950">
            <v>0</v>
          </cell>
          <cell r="AW950">
            <v>0</v>
          </cell>
          <cell r="BA950">
            <v>0</v>
          </cell>
          <cell r="BE950">
            <v>0</v>
          </cell>
        </row>
        <row r="951">
          <cell r="H951" t="str">
            <v>ZONA 6</v>
          </cell>
          <cell r="I951" t="str">
            <v>I. REC F. CORRIENTE</v>
          </cell>
          <cell r="J951" t="str">
            <v>RECAUDOS F. CORR</v>
          </cell>
          <cell r="K951" t="str">
            <v>RECAUDOS REC. CARTERA</v>
          </cell>
          <cell r="L951" t="str">
            <v>TOTAL</v>
          </cell>
          <cell r="M951" t="str">
            <v>I. REC F. CORRIENTE</v>
          </cell>
          <cell r="N951" t="str">
            <v>RECAUDOS F. CORR</v>
          </cell>
          <cell r="O951" t="str">
            <v>RECAUDOS REC. CARTERA</v>
          </cell>
          <cell r="P951" t="str">
            <v>TOTAL</v>
          </cell>
          <cell r="Q951" t="str">
            <v>I. REC F. CORRIENTE</v>
          </cell>
          <cell r="R951" t="str">
            <v>RECAUDOS F. CORR</v>
          </cell>
          <cell r="S951" t="str">
            <v>RECAUDOS REC. CARTERA</v>
          </cell>
          <cell r="T951" t="str">
            <v>TOTAL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P951">
            <v>0</v>
          </cell>
          <cell r="AQ951">
            <v>0</v>
          </cell>
          <cell r="AR951">
            <v>0</v>
          </cell>
          <cell r="AS951">
            <v>0</v>
          </cell>
          <cell r="AT951">
            <v>0</v>
          </cell>
          <cell r="AU951">
            <v>0</v>
          </cell>
          <cell r="AV951">
            <v>0</v>
          </cell>
          <cell r="AW951">
            <v>0</v>
          </cell>
          <cell r="AX951">
            <v>0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0</v>
          </cell>
          <cell r="BD951">
            <v>0</v>
          </cell>
          <cell r="BE951">
            <v>0</v>
          </cell>
          <cell r="BF951">
            <v>0</v>
          </cell>
          <cell r="BG951">
            <v>0</v>
          </cell>
          <cell r="BH951">
            <v>0</v>
          </cell>
        </row>
        <row r="952">
          <cell r="H952" t="str">
            <v>Residencial</v>
          </cell>
        </row>
        <row r="953">
          <cell r="H953">
            <v>1</v>
          </cell>
          <cell r="I953">
            <v>3.6</v>
          </cell>
          <cell r="J953">
            <v>0</v>
          </cell>
          <cell r="K953">
            <v>0</v>
          </cell>
          <cell r="L953">
            <v>0</v>
          </cell>
          <cell r="M953">
            <v>3.6</v>
          </cell>
          <cell r="N953">
            <v>0</v>
          </cell>
          <cell r="O953">
            <v>0</v>
          </cell>
          <cell r="P953">
            <v>0</v>
          </cell>
          <cell r="Q953">
            <v>3.6</v>
          </cell>
          <cell r="R953">
            <v>0</v>
          </cell>
          <cell r="S953">
            <v>0</v>
          </cell>
          <cell r="T953">
            <v>0</v>
          </cell>
          <cell r="U953">
            <v>3.6</v>
          </cell>
          <cell r="V953">
            <v>0</v>
          </cell>
          <cell r="W953">
            <v>0</v>
          </cell>
          <cell r="X953">
            <v>0</v>
          </cell>
          <cell r="Y953">
            <v>3.6</v>
          </cell>
          <cell r="Z953">
            <v>0</v>
          </cell>
          <cell r="AA953">
            <v>0</v>
          </cell>
          <cell r="AB953">
            <v>0</v>
          </cell>
          <cell r="AC953">
            <v>3.6</v>
          </cell>
          <cell r="AD953">
            <v>0</v>
          </cell>
          <cell r="AE953">
            <v>0</v>
          </cell>
          <cell r="AF953">
            <v>0</v>
          </cell>
          <cell r="AG953">
            <v>3.6</v>
          </cell>
          <cell r="AH953">
            <v>0</v>
          </cell>
          <cell r="AI953">
            <v>0</v>
          </cell>
          <cell r="AJ953">
            <v>0</v>
          </cell>
          <cell r="AK953">
            <v>3.6</v>
          </cell>
          <cell r="AL953">
            <v>0</v>
          </cell>
          <cell r="AM953">
            <v>0</v>
          </cell>
          <cell r="AN953">
            <v>0</v>
          </cell>
          <cell r="AO953">
            <v>3.6</v>
          </cell>
          <cell r="AP953">
            <v>0</v>
          </cell>
          <cell r="AQ953">
            <v>0</v>
          </cell>
          <cell r="AR953">
            <v>0</v>
          </cell>
          <cell r="AS953">
            <v>3.6</v>
          </cell>
          <cell r="AT953">
            <v>0</v>
          </cell>
          <cell r="AU953">
            <v>0</v>
          </cell>
          <cell r="AV953">
            <v>0</v>
          </cell>
          <cell r="AW953">
            <v>3.6</v>
          </cell>
          <cell r="AX953">
            <v>0</v>
          </cell>
          <cell r="AY953">
            <v>0</v>
          </cell>
          <cell r="AZ953">
            <v>0</v>
          </cell>
          <cell r="BA953">
            <v>3.6</v>
          </cell>
          <cell r="BB953">
            <v>0</v>
          </cell>
          <cell r="BC953">
            <v>0</v>
          </cell>
          <cell r="BD953">
            <v>0</v>
          </cell>
          <cell r="BE953">
            <v>3.6</v>
          </cell>
          <cell r="BF953">
            <v>0</v>
          </cell>
          <cell r="BG953">
            <v>0</v>
          </cell>
          <cell r="BH953">
            <v>0</v>
          </cell>
        </row>
        <row r="954">
          <cell r="H954">
            <v>2</v>
          </cell>
          <cell r="I954">
            <v>3.6</v>
          </cell>
          <cell r="J954">
            <v>0</v>
          </cell>
          <cell r="K954">
            <v>0</v>
          </cell>
          <cell r="L954">
            <v>0</v>
          </cell>
          <cell r="M954">
            <v>3.6</v>
          </cell>
          <cell r="N954">
            <v>0</v>
          </cell>
          <cell r="O954">
            <v>0</v>
          </cell>
          <cell r="P954">
            <v>0</v>
          </cell>
          <cell r="Q954">
            <v>3.6</v>
          </cell>
          <cell r="R954">
            <v>0</v>
          </cell>
          <cell r="S954">
            <v>0</v>
          </cell>
          <cell r="T954">
            <v>0</v>
          </cell>
          <cell r="U954">
            <v>3.6</v>
          </cell>
          <cell r="V954">
            <v>0</v>
          </cell>
          <cell r="W954">
            <v>0</v>
          </cell>
          <cell r="X954">
            <v>0</v>
          </cell>
          <cell r="Y954">
            <v>3.6</v>
          </cell>
          <cell r="Z954">
            <v>0</v>
          </cell>
          <cell r="AA954">
            <v>0</v>
          </cell>
          <cell r="AB954">
            <v>0</v>
          </cell>
          <cell r="AC954">
            <v>3.6</v>
          </cell>
          <cell r="AD954">
            <v>0</v>
          </cell>
          <cell r="AE954">
            <v>0</v>
          </cell>
          <cell r="AF954">
            <v>0</v>
          </cell>
          <cell r="AG954">
            <v>3.6</v>
          </cell>
          <cell r="AH954">
            <v>0</v>
          </cell>
          <cell r="AI954">
            <v>0</v>
          </cell>
          <cell r="AJ954">
            <v>0</v>
          </cell>
          <cell r="AK954">
            <v>3.6</v>
          </cell>
          <cell r="AL954">
            <v>0</v>
          </cell>
          <cell r="AM954">
            <v>0</v>
          </cell>
          <cell r="AN954">
            <v>0</v>
          </cell>
          <cell r="AO954">
            <v>3.6</v>
          </cell>
          <cell r="AP954">
            <v>0</v>
          </cell>
          <cell r="AQ954">
            <v>0</v>
          </cell>
          <cell r="AR954">
            <v>0</v>
          </cell>
          <cell r="AS954">
            <v>3.6</v>
          </cell>
          <cell r="AT954">
            <v>0</v>
          </cell>
          <cell r="AU954">
            <v>0</v>
          </cell>
          <cell r="AV954">
            <v>0</v>
          </cell>
          <cell r="AW954">
            <v>3.6</v>
          </cell>
          <cell r="AX954">
            <v>0</v>
          </cell>
          <cell r="AY954">
            <v>0</v>
          </cell>
          <cell r="AZ954">
            <v>0</v>
          </cell>
          <cell r="BA954">
            <v>3.6</v>
          </cell>
          <cell r="BB954">
            <v>0</v>
          </cell>
          <cell r="BC954">
            <v>0</v>
          </cell>
          <cell r="BD954">
            <v>0</v>
          </cell>
          <cell r="BE954">
            <v>3.6</v>
          </cell>
          <cell r="BF954">
            <v>0</v>
          </cell>
          <cell r="BG954">
            <v>0</v>
          </cell>
          <cell r="BH954">
            <v>0</v>
          </cell>
        </row>
        <row r="955">
          <cell r="H955">
            <v>3</v>
          </cell>
          <cell r="I955">
            <v>3.6</v>
          </cell>
          <cell r="J955">
            <v>0</v>
          </cell>
          <cell r="K955">
            <v>0</v>
          </cell>
          <cell r="L955">
            <v>0</v>
          </cell>
          <cell r="M955">
            <v>3.6</v>
          </cell>
          <cell r="N955">
            <v>0</v>
          </cell>
          <cell r="O955">
            <v>0</v>
          </cell>
          <cell r="P955">
            <v>0</v>
          </cell>
          <cell r="Q955">
            <v>3.6</v>
          </cell>
          <cell r="R955">
            <v>0</v>
          </cell>
          <cell r="S955">
            <v>0</v>
          </cell>
          <cell r="T955">
            <v>0</v>
          </cell>
          <cell r="U955">
            <v>3.6</v>
          </cell>
          <cell r="V955">
            <v>0</v>
          </cell>
          <cell r="W955">
            <v>0</v>
          </cell>
          <cell r="X955">
            <v>0</v>
          </cell>
          <cell r="Y955">
            <v>3.6</v>
          </cell>
          <cell r="Z955">
            <v>0</v>
          </cell>
          <cell r="AA955">
            <v>0</v>
          </cell>
          <cell r="AB955">
            <v>0</v>
          </cell>
          <cell r="AC955">
            <v>3.6</v>
          </cell>
          <cell r="AD955">
            <v>0</v>
          </cell>
          <cell r="AE955">
            <v>0</v>
          </cell>
          <cell r="AF955">
            <v>0</v>
          </cell>
          <cell r="AG955">
            <v>3.6</v>
          </cell>
          <cell r="AH955">
            <v>0</v>
          </cell>
          <cell r="AI955">
            <v>0</v>
          </cell>
          <cell r="AJ955">
            <v>0</v>
          </cell>
          <cell r="AK955">
            <v>3.6</v>
          </cell>
          <cell r="AL955">
            <v>0</v>
          </cell>
          <cell r="AM955">
            <v>0</v>
          </cell>
          <cell r="AN955">
            <v>0</v>
          </cell>
          <cell r="AO955">
            <v>3.6</v>
          </cell>
          <cell r="AP955">
            <v>0</v>
          </cell>
          <cell r="AQ955">
            <v>0</v>
          </cell>
          <cell r="AR955">
            <v>0</v>
          </cell>
          <cell r="AS955">
            <v>3.6</v>
          </cell>
          <cell r="AT955">
            <v>0</v>
          </cell>
          <cell r="AU955">
            <v>0</v>
          </cell>
          <cell r="AV955">
            <v>0</v>
          </cell>
          <cell r="AW955">
            <v>3.6</v>
          </cell>
          <cell r="AX955">
            <v>0</v>
          </cell>
          <cell r="AY955">
            <v>0</v>
          </cell>
          <cell r="AZ955">
            <v>0</v>
          </cell>
          <cell r="BA955">
            <v>3.6</v>
          </cell>
          <cell r="BB955">
            <v>0</v>
          </cell>
          <cell r="BC955">
            <v>0</v>
          </cell>
          <cell r="BD955">
            <v>0</v>
          </cell>
          <cell r="BE955">
            <v>3.6</v>
          </cell>
          <cell r="BF955">
            <v>0</v>
          </cell>
          <cell r="BG955">
            <v>0</v>
          </cell>
          <cell r="BH955">
            <v>0</v>
          </cell>
        </row>
        <row r="956">
          <cell r="H956">
            <v>4</v>
          </cell>
          <cell r="I956">
            <v>3.6</v>
          </cell>
          <cell r="J956">
            <v>0</v>
          </cell>
          <cell r="K956">
            <v>0</v>
          </cell>
          <cell r="L956">
            <v>0</v>
          </cell>
          <cell r="M956">
            <v>3.6</v>
          </cell>
          <cell r="N956">
            <v>0</v>
          </cell>
          <cell r="O956">
            <v>0</v>
          </cell>
          <cell r="P956">
            <v>0</v>
          </cell>
          <cell r="Q956">
            <v>3.6</v>
          </cell>
          <cell r="R956">
            <v>0</v>
          </cell>
          <cell r="S956">
            <v>0</v>
          </cell>
          <cell r="T956">
            <v>0</v>
          </cell>
          <cell r="U956">
            <v>3.6</v>
          </cell>
          <cell r="V956">
            <v>0</v>
          </cell>
          <cell r="W956">
            <v>0</v>
          </cell>
          <cell r="X956">
            <v>0</v>
          </cell>
          <cell r="Y956">
            <v>3.6</v>
          </cell>
          <cell r="Z956">
            <v>0</v>
          </cell>
          <cell r="AA956">
            <v>0</v>
          </cell>
          <cell r="AB956">
            <v>0</v>
          </cell>
          <cell r="AC956">
            <v>3.6</v>
          </cell>
          <cell r="AD956">
            <v>0</v>
          </cell>
          <cell r="AE956">
            <v>0</v>
          </cell>
          <cell r="AF956">
            <v>0</v>
          </cell>
          <cell r="AG956">
            <v>3.6</v>
          </cell>
          <cell r="AH956">
            <v>0</v>
          </cell>
          <cell r="AI956">
            <v>0</v>
          </cell>
          <cell r="AJ956">
            <v>0</v>
          </cell>
          <cell r="AK956">
            <v>3.6</v>
          </cell>
          <cell r="AL956">
            <v>0</v>
          </cell>
          <cell r="AM956">
            <v>0</v>
          </cell>
          <cell r="AN956">
            <v>0</v>
          </cell>
          <cell r="AO956">
            <v>3.6</v>
          </cell>
          <cell r="AP956">
            <v>0</v>
          </cell>
          <cell r="AQ956">
            <v>0</v>
          </cell>
          <cell r="AR956">
            <v>0</v>
          </cell>
          <cell r="AS956">
            <v>3.6</v>
          </cell>
          <cell r="AT956">
            <v>0</v>
          </cell>
          <cell r="AU956">
            <v>0</v>
          </cell>
          <cell r="AV956">
            <v>0</v>
          </cell>
          <cell r="AW956">
            <v>3.6</v>
          </cell>
          <cell r="AX956">
            <v>0</v>
          </cell>
          <cell r="AY956">
            <v>0</v>
          </cell>
          <cell r="AZ956">
            <v>0</v>
          </cell>
          <cell r="BA956">
            <v>3.6</v>
          </cell>
          <cell r="BB956">
            <v>0</v>
          </cell>
          <cell r="BC956">
            <v>0</v>
          </cell>
          <cell r="BD956">
            <v>0</v>
          </cell>
          <cell r="BE956">
            <v>3.6</v>
          </cell>
          <cell r="BF956">
            <v>0</v>
          </cell>
          <cell r="BG956">
            <v>0</v>
          </cell>
          <cell r="BH956">
            <v>0</v>
          </cell>
        </row>
        <row r="957">
          <cell r="H957">
            <v>5</v>
          </cell>
          <cell r="I957">
            <v>3.6</v>
          </cell>
          <cell r="J957">
            <v>0</v>
          </cell>
          <cell r="K957">
            <v>0</v>
          </cell>
          <cell r="L957">
            <v>0</v>
          </cell>
          <cell r="M957">
            <v>3.6</v>
          </cell>
          <cell r="N957">
            <v>0</v>
          </cell>
          <cell r="O957">
            <v>0</v>
          </cell>
          <cell r="P957">
            <v>0</v>
          </cell>
          <cell r="Q957">
            <v>3.6</v>
          </cell>
          <cell r="R957">
            <v>0</v>
          </cell>
          <cell r="S957">
            <v>0</v>
          </cell>
          <cell r="T957">
            <v>0</v>
          </cell>
          <cell r="U957">
            <v>3.6</v>
          </cell>
          <cell r="V957">
            <v>0</v>
          </cell>
          <cell r="W957">
            <v>0</v>
          </cell>
          <cell r="X957">
            <v>0</v>
          </cell>
          <cell r="Y957">
            <v>3.6</v>
          </cell>
          <cell r="Z957">
            <v>0</v>
          </cell>
          <cell r="AA957">
            <v>0</v>
          </cell>
          <cell r="AB957">
            <v>0</v>
          </cell>
          <cell r="AC957">
            <v>3.6</v>
          </cell>
          <cell r="AD957">
            <v>0</v>
          </cell>
          <cell r="AE957">
            <v>0</v>
          </cell>
          <cell r="AF957">
            <v>0</v>
          </cell>
          <cell r="AG957">
            <v>3.6</v>
          </cell>
          <cell r="AH957">
            <v>0</v>
          </cell>
          <cell r="AI957">
            <v>0</v>
          </cell>
          <cell r="AJ957">
            <v>0</v>
          </cell>
          <cell r="AK957">
            <v>3.6</v>
          </cell>
          <cell r="AL957">
            <v>0</v>
          </cell>
          <cell r="AM957">
            <v>0</v>
          </cell>
          <cell r="AN957">
            <v>0</v>
          </cell>
          <cell r="AO957">
            <v>3.6</v>
          </cell>
          <cell r="AP957">
            <v>0</v>
          </cell>
          <cell r="AQ957">
            <v>0</v>
          </cell>
          <cell r="AR957">
            <v>0</v>
          </cell>
          <cell r="AS957">
            <v>3.6</v>
          </cell>
          <cell r="AT957">
            <v>0</v>
          </cell>
          <cell r="AU957">
            <v>0</v>
          </cell>
          <cell r="AV957">
            <v>0</v>
          </cell>
          <cell r="AW957">
            <v>3.6</v>
          </cell>
          <cell r="AX957">
            <v>0</v>
          </cell>
          <cell r="AY957">
            <v>0</v>
          </cell>
          <cell r="AZ957">
            <v>0</v>
          </cell>
          <cell r="BA957">
            <v>3.6</v>
          </cell>
          <cell r="BB957">
            <v>0</v>
          </cell>
          <cell r="BC957">
            <v>0</v>
          </cell>
          <cell r="BD957">
            <v>0</v>
          </cell>
          <cell r="BE957">
            <v>3.6</v>
          </cell>
          <cell r="BF957">
            <v>0</v>
          </cell>
          <cell r="BG957">
            <v>0</v>
          </cell>
          <cell r="BH957">
            <v>0</v>
          </cell>
        </row>
        <row r="958">
          <cell r="H958">
            <v>6</v>
          </cell>
          <cell r="I958">
            <v>3.6</v>
          </cell>
          <cell r="J958">
            <v>0</v>
          </cell>
          <cell r="K958">
            <v>0</v>
          </cell>
          <cell r="L958">
            <v>0</v>
          </cell>
          <cell r="M958">
            <v>3.6</v>
          </cell>
          <cell r="N958">
            <v>0</v>
          </cell>
          <cell r="O958">
            <v>0</v>
          </cell>
          <cell r="P958">
            <v>0</v>
          </cell>
          <cell r="Q958">
            <v>3.6</v>
          </cell>
          <cell r="R958">
            <v>0</v>
          </cell>
          <cell r="S958">
            <v>0</v>
          </cell>
          <cell r="T958">
            <v>0</v>
          </cell>
          <cell r="U958">
            <v>3.6</v>
          </cell>
          <cell r="V958">
            <v>0</v>
          </cell>
          <cell r="W958">
            <v>0</v>
          </cell>
          <cell r="X958">
            <v>0</v>
          </cell>
          <cell r="Y958">
            <v>3.6</v>
          </cell>
          <cell r="Z958">
            <v>0</v>
          </cell>
          <cell r="AA958">
            <v>0</v>
          </cell>
          <cell r="AB958">
            <v>0</v>
          </cell>
          <cell r="AC958">
            <v>3.6</v>
          </cell>
          <cell r="AD958">
            <v>0</v>
          </cell>
          <cell r="AE958">
            <v>0</v>
          </cell>
          <cell r="AF958">
            <v>0</v>
          </cell>
          <cell r="AG958">
            <v>3.6</v>
          </cell>
          <cell r="AH958">
            <v>0</v>
          </cell>
          <cell r="AI958">
            <v>0</v>
          </cell>
          <cell r="AJ958">
            <v>0</v>
          </cell>
          <cell r="AK958">
            <v>3.6</v>
          </cell>
          <cell r="AL958">
            <v>0</v>
          </cell>
          <cell r="AM958">
            <v>0</v>
          </cell>
          <cell r="AN958">
            <v>0</v>
          </cell>
          <cell r="AO958">
            <v>3.6</v>
          </cell>
          <cell r="AP958">
            <v>0</v>
          </cell>
          <cell r="AQ958">
            <v>0</v>
          </cell>
          <cell r="AR958">
            <v>0</v>
          </cell>
          <cell r="AS958">
            <v>3.6</v>
          </cell>
          <cell r="AT958">
            <v>0</v>
          </cell>
          <cell r="AU958">
            <v>0</v>
          </cell>
          <cell r="AV958">
            <v>0</v>
          </cell>
          <cell r="AW958">
            <v>3.6</v>
          </cell>
          <cell r="AX958">
            <v>0</v>
          </cell>
          <cell r="AY958">
            <v>0</v>
          </cell>
          <cell r="AZ958">
            <v>0</v>
          </cell>
          <cell r="BA958">
            <v>3.6</v>
          </cell>
          <cell r="BB958">
            <v>0</v>
          </cell>
          <cell r="BC958">
            <v>0</v>
          </cell>
          <cell r="BD958">
            <v>0</v>
          </cell>
          <cell r="BE958">
            <v>3.6</v>
          </cell>
          <cell r="BF958">
            <v>0</v>
          </cell>
          <cell r="BG958">
            <v>0</v>
          </cell>
          <cell r="BH958">
            <v>0</v>
          </cell>
        </row>
        <row r="959">
          <cell r="H959" t="str">
            <v>Otros</v>
          </cell>
          <cell r="I959">
            <v>3.6</v>
          </cell>
          <cell r="J959">
            <v>0</v>
          </cell>
          <cell r="K959">
            <v>0</v>
          </cell>
          <cell r="L959">
            <v>0</v>
          </cell>
          <cell r="M959">
            <v>3.6</v>
          </cell>
          <cell r="N959">
            <v>0</v>
          </cell>
          <cell r="O959">
            <v>0</v>
          </cell>
          <cell r="P959">
            <v>0</v>
          </cell>
          <cell r="Q959">
            <v>3.6</v>
          </cell>
          <cell r="R959">
            <v>0</v>
          </cell>
          <cell r="S959">
            <v>0</v>
          </cell>
          <cell r="T959">
            <v>0</v>
          </cell>
          <cell r="U959">
            <v>3.6</v>
          </cell>
          <cell r="V959">
            <v>0</v>
          </cell>
          <cell r="W959">
            <v>0</v>
          </cell>
          <cell r="X959">
            <v>0</v>
          </cell>
          <cell r="Y959">
            <v>3.6</v>
          </cell>
          <cell r="Z959">
            <v>0</v>
          </cell>
          <cell r="AA959">
            <v>0</v>
          </cell>
          <cell r="AB959">
            <v>0</v>
          </cell>
          <cell r="AC959">
            <v>3.6</v>
          </cell>
          <cell r="AD959">
            <v>0</v>
          </cell>
          <cell r="AE959">
            <v>0</v>
          </cell>
          <cell r="AF959">
            <v>0</v>
          </cell>
          <cell r="AG959">
            <v>3.6</v>
          </cell>
          <cell r="AH959">
            <v>0</v>
          </cell>
          <cell r="AI959">
            <v>0</v>
          </cell>
          <cell r="AJ959">
            <v>0</v>
          </cell>
          <cell r="AK959">
            <v>3.6</v>
          </cell>
          <cell r="AL959">
            <v>0</v>
          </cell>
          <cell r="AM959">
            <v>0</v>
          </cell>
          <cell r="AN959">
            <v>0</v>
          </cell>
          <cell r="AO959">
            <v>3.6</v>
          </cell>
          <cell r="AP959">
            <v>0</v>
          </cell>
          <cell r="AQ959">
            <v>0</v>
          </cell>
          <cell r="AR959">
            <v>0</v>
          </cell>
          <cell r="AS959">
            <v>3.6</v>
          </cell>
          <cell r="AT959">
            <v>0</v>
          </cell>
          <cell r="AU959">
            <v>0</v>
          </cell>
          <cell r="AV959">
            <v>0</v>
          </cell>
          <cell r="AW959">
            <v>3.6</v>
          </cell>
          <cell r="AX959">
            <v>0</v>
          </cell>
          <cell r="AY959">
            <v>0</v>
          </cell>
          <cell r="AZ959">
            <v>0</v>
          </cell>
          <cell r="BA959">
            <v>3.6</v>
          </cell>
          <cell r="BB959">
            <v>0</v>
          </cell>
          <cell r="BC959">
            <v>0</v>
          </cell>
          <cell r="BD959">
            <v>0</v>
          </cell>
          <cell r="BE959">
            <v>3.6</v>
          </cell>
          <cell r="BF959">
            <v>0</v>
          </cell>
          <cell r="BG959">
            <v>0</v>
          </cell>
          <cell r="BH959">
            <v>0</v>
          </cell>
        </row>
        <row r="960">
          <cell r="H960" t="str">
            <v>Subtotal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O960">
            <v>0</v>
          </cell>
          <cell r="AP960">
            <v>0</v>
          </cell>
          <cell r="AQ960">
            <v>0</v>
          </cell>
          <cell r="AR960">
            <v>0</v>
          </cell>
          <cell r="AS960">
            <v>0</v>
          </cell>
          <cell r="AT960">
            <v>0</v>
          </cell>
          <cell r="AU960">
            <v>0</v>
          </cell>
          <cell r="AV960">
            <v>0</v>
          </cell>
          <cell r="AW960">
            <v>0</v>
          </cell>
          <cell r="AX960">
            <v>0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0</v>
          </cell>
          <cell r="BD960">
            <v>0</v>
          </cell>
          <cell r="BE960">
            <v>0</v>
          </cell>
          <cell r="BF960">
            <v>0</v>
          </cell>
          <cell r="BG960">
            <v>0</v>
          </cell>
          <cell r="BH960">
            <v>0</v>
          </cell>
        </row>
        <row r="962">
          <cell r="H962" t="str">
            <v>Pequeños</v>
          </cell>
        </row>
        <row r="963">
          <cell r="H963" t="str">
            <v>Productores</v>
          </cell>
        </row>
        <row r="964">
          <cell r="H964">
            <v>1</v>
          </cell>
          <cell r="I964">
            <v>3.6</v>
          </cell>
          <cell r="J964">
            <v>0</v>
          </cell>
          <cell r="K964">
            <v>0</v>
          </cell>
          <cell r="L964">
            <v>0</v>
          </cell>
          <cell r="M964">
            <v>3.6</v>
          </cell>
          <cell r="N964">
            <v>0</v>
          </cell>
          <cell r="O964">
            <v>0</v>
          </cell>
          <cell r="P964">
            <v>0</v>
          </cell>
          <cell r="Q964">
            <v>3.6</v>
          </cell>
          <cell r="R964">
            <v>0</v>
          </cell>
          <cell r="S964">
            <v>0</v>
          </cell>
          <cell r="T964">
            <v>0</v>
          </cell>
          <cell r="U964">
            <v>3.6</v>
          </cell>
          <cell r="V964">
            <v>0</v>
          </cell>
          <cell r="W964">
            <v>0</v>
          </cell>
          <cell r="X964">
            <v>0</v>
          </cell>
          <cell r="Y964">
            <v>3.6</v>
          </cell>
          <cell r="Z964">
            <v>0</v>
          </cell>
          <cell r="AA964">
            <v>0</v>
          </cell>
          <cell r="AB964">
            <v>0</v>
          </cell>
          <cell r="AC964">
            <v>3.6</v>
          </cell>
          <cell r="AD964">
            <v>0</v>
          </cell>
          <cell r="AE964">
            <v>0</v>
          </cell>
          <cell r="AF964">
            <v>0</v>
          </cell>
          <cell r="AG964">
            <v>3.6</v>
          </cell>
          <cell r="AH964">
            <v>0</v>
          </cell>
          <cell r="AI964">
            <v>0</v>
          </cell>
          <cell r="AJ964">
            <v>0</v>
          </cell>
          <cell r="AK964">
            <v>3.6</v>
          </cell>
          <cell r="AL964">
            <v>0</v>
          </cell>
          <cell r="AM964">
            <v>0</v>
          </cell>
          <cell r="AN964">
            <v>0</v>
          </cell>
          <cell r="AO964">
            <v>3.6</v>
          </cell>
          <cell r="AP964">
            <v>0</v>
          </cell>
          <cell r="AQ964">
            <v>0</v>
          </cell>
          <cell r="AR964">
            <v>0</v>
          </cell>
          <cell r="AS964">
            <v>3.6</v>
          </cell>
          <cell r="AT964">
            <v>0</v>
          </cell>
          <cell r="AU964">
            <v>0</v>
          </cell>
          <cell r="AV964">
            <v>0</v>
          </cell>
          <cell r="AW964">
            <v>3.6</v>
          </cell>
          <cell r="AX964">
            <v>0</v>
          </cell>
          <cell r="AY964">
            <v>0</v>
          </cell>
          <cell r="AZ964">
            <v>0</v>
          </cell>
          <cell r="BA964">
            <v>3.6</v>
          </cell>
          <cell r="BB964">
            <v>0</v>
          </cell>
          <cell r="BC964">
            <v>0</v>
          </cell>
          <cell r="BD964">
            <v>0</v>
          </cell>
          <cell r="BE964">
            <v>3.6</v>
          </cell>
          <cell r="BF964">
            <v>0</v>
          </cell>
          <cell r="BG964">
            <v>0</v>
          </cell>
          <cell r="BH964">
            <v>0</v>
          </cell>
        </row>
        <row r="965">
          <cell r="H965">
            <v>2</v>
          </cell>
          <cell r="I965">
            <v>3.6</v>
          </cell>
          <cell r="J965">
            <v>0</v>
          </cell>
          <cell r="K965">
            <v>0</v>
          </cell>
          <cell r="L965">
            <v>0</v>
          </cell>
          <cell r="M965">
            <v>3.6</v>
          </cell>
          <cell r="N965">
            <v>0</v>
          </cell>
          <cell r="O965">
            <v>0</v>
          </cell>
          <cell r="P965">
            <v>0</v>
          </cell>
          <cell r="Q965">
            <v>3.6</v>
          </cell>
          <cell r="R965">
            <v>0</v>
          </cell>
          <cell r="S965">
            <v>0</v>
          </cell>
          <cell r="T965">
            <v>0</v>
          </cell>
          <cell r="U965">
            <v>3.6</v>
          </cell>
          <cell r="V965">
            <v>0</v>
          </cell>
          <cell r="W965">
            <v>0</v>
          </cell>
          <cell r="X965">
            <v>0</v>
          </cell>
          <cell r="Y965">
            <v>3.6</v>
          </cell>
          <cell r="Z965">
            <v>0</v>
          </cell>
          <cell r="AA965">
            <v>0</v>
          </cell>
          <cell r="AB965">
            <v>0</v>
          </cell>
          <cell r="AC965">
            <v>3.6</v>
          </cell>
          <cell r="AD965">
            <v>0</v>
          </cell>
          <cell r="AE965">
            <v>0</v>
          </cell>
          <cell r="AF965">
            <v>0</v>
          </cell>
          <cell r="AG965">
            <v>3.6</v>
          </cell>
          <cell r="AH965">
            <v>0</v>
          </cell>
          <cell r="AI965">
            <v>0</v>
          </cell>
          <cell r="AJ965">
            <v>0</v>
          </cell>
          <cell r="AK965">
            <v>3.6</v>
          </cell>
          <cell r="AL965">
            <v>0</v>
          </cell>
          <cell r="AM965">
            <v>0</v>
          </cell>
          <cell r="AN965">
            <v>0</v>
          </cell>
          <cell r="AO965">
            <v>3.6</v>
          </cell>
          <cell r="AP965">
            <v>0</v>
          </cell>
          <cell r="AQ965">
            <v>0</v>
          </cell>
          <cell r="AR965">
            <v>0</v>
          </cell>
          <cell r="AS965">
            <v>3.6</v>
          </cell>
          <cell r="AT965">
            <v>0</v>
          </cell>
          <cell r="AU965">
            <v>0</v>
          </cell>
          <cell r="AV965">
            <v>0</v>
          </cell>
          <cell r="AW965">
            <v>3.6</v>
          </cell>
          <cell r="AX965">
            <v>0</v>
          </cell>
          <cell r="AY965">
            <v>0</v>
          </cell>
          <cell r="AZ965">
            <v>0</v>
          </cell>
          <cell r="BA965">
            <v>3.6</v>
          </cell>
          <cell r="BB965">
            <v>0</v>
          </cell>
          <cell r="BC965">
            <v>0</v>
          </cell>
          <cell r="BD965">
            <v>0</v>
          </cell>
          <cell r="BE965">
            <v>3.6</v>
          </cell>
          <cell r="BF965">
            <v>0</v>
          </cell>
          <cell r="BG965">
            <v>0</v>
          </cell>
          <cell r="BH965">
            <v>0</v>
          </cell>
        </row>
        <row r="966">
          <cell r="H966">
            <v>3</v>
          </cell>
          <cell r="I966">
            <v>3.6</v>
          </cell>
          <cell r="J966">
            <v>0</v>
          </cell>
          <cell r="K966">
            <v>0</v>
          </cell>
          <cell r="L966">
            <v>0</v>
          </cell>
          <cell r="M966">
            <v>3.6</v>
          </cell>
          <cell r="N966">
            <v>0</v>
          </cell>
          <cell r="O966">
            <v>0</v>
          </cell>
          <cell r="P966">
            <v>0</v>
          </cell>
          <cell r="Q966">
            <v>3.6</v>
          </cell>
          <cell r="R966">
            <v>0</v>
          </cell>
          <cell r="S966">
            <v>0</v>
          </cell>
          <cell r="T966">
            <v>0</v>
          </cell>
          <cell r="U966">
            <v>3.6</v>
          </cell>
          <cell r="V966">
            <v>0</v>
          </cell>
          <cell r="W966">
            <v>0</v>
          </cell>
          <cell r="X966">
            <v>0</v>
          </cell>
          <cell r="Y966">
            <v>3.6</v>
          </cell>
          <cell r="Z966">
            <v>0</v>
          </cell>
          <cell r="AA966">
            <v>0</v>
          </cell>
          <cell r="AB966">
            <v>0</v>
          </cell>
          <cell r="AC966">
            <v>3.6</v>
          </cell>
          <cell r="AD966">
            <v>0</v>
          </cell>
          <cell r="AE966">
            <v>0</v>
          </cell>
          <cell r="AF966">
            <v>0</v>
          </cell>
          <cell r="AG966">
            <v>3.6</v>
          </cell>
          <cell r="AH966">
            <v>0</v>
          </cell>
          <cell r="AI966">
            <v>0</v>
          </cell>
          <cell r="AJ966">
            <v>0</v>
          </cell>
          <cell r="AK966">
            <v>3.6</v>
          </cell>
          <cell r="AL966">
            <v>0</v>
          </cell>
          <cell r="AM966">
            <v>0</v>
          </cell>
          <cell r="AN966">
            <v>0</v>
          </cell>
          <cell r="AO966">
            <v>3.6</v>
          </cell>
          <cell r="AP966">
            <v>0</v>
          </cell>
          <cell r="AQ966">
            <v>0</v>
          </cell>
          <cell r="AR966">
            <v>0</v>
          </cell>
          <cell r="AS966">
            <v>3.6</v>
          </cell>
          <cell r="AT966">
            <v>0</v>
          </cell>
          <cell r="AU966">
            <v>0</v>
          </cell>
          <cell r="AV966">
            <v>0</v>
          </cell>
          <cell r="AW966">
            <v>3.6</v>
          </cell>
          <cell r="AX966">
            <v>0</v>
          </cell>
          <cell r="AY966">
            <v>0</v>
          </cell>
          <cell r="AZ966">
            <v>0</v>
          </cell>
          <cell r="BA966">
            <v>3.6</v>
          </cell>
          <cell r="BB966">
            <v>0</v>
          </cell>
          <cell r="BC966">
            <v>0</v>
          </cell>
          <cell r="BD966">
            <v>0</v>
          </cell>
          <cell r="BE966">
            <v>3.6</v>
          </cell>
          <cell r="BF966">
            <v>0</v>
          </cell>
          <cell r="BG966">
            <v>0</v>
          </cell>
          <cell r="BH966">
            <v>0</v>
          </cell>
        </row>
        <row r="967">
          <cell r="H967">
            <v>4</v>
          </cell>
          <cell r="I967">
            <v>3.6</v>
          </cell>
          <cell r="J967">
            <v>0</v>
          </cell>
          <cell r="K967">
            <v>0</v>
          </cell>
          <cell r="L967">
            <v>0</v>
          </cell>
          <cell r="M967">
            <v>3.6</v>
          </cell>
          <cell r="N967">
            <v>0</v>
          </cell>
          <cell r="O967">
            <v>0</v>
          </cell>
          <cell r="P967">
            <v>0</v>
          </cell>
          <cell r="Q967">
            <v>3.6</v>
          </cell>
          <cell r="R967">
            <v>0</v>
          </cell>
          <cell r="S967">
            <v>0</v>
          </cell>
          <cell r="T967">
            <v>0</v>
          </cell>
          <cell r="U967">
            <v>3.6</v>
          </cell>
          <cell r="V967">
            <v>0</v>
          </cell>
          <cell r="W967">
            <v>0</v>
          </cell>
          <cell r="X967">
            <v>0</v>
          </cell>
          <cell r="Y967">
            <v>3.6</v>
          </cell>
          <cell r="Z967">
            <v>0</v>
          </cell>
          <cell r="AA967">
            <v>0</v>
          </cell>
          <cell r="AB967">
            <v>0</v>
          </cell>
          <cell r="AC967">
            <v>3.6</v>
          </cell>
          <cell r="AD967">
            <v>0</v>
          </cell>
          <cell r="AE967">
            <v>0</v>
          </cell>
          <cell r="AF967">
            <v>0</v>
          </cell>
          <cell r="AG967">
            <v>3.6</v>
          </cell>
          <cell r="AH967">
            <v>0</v>
          </cell>
          <cell r="AI967">
            <v>0</v>
          </cell>
          <cell r="AJ967">
            <v>0</v>
          </cell>
          <cell r="AK967">
            <v>3.6</v>
          </cell>
          <cell r="AL967">
            <v>0</v>
          </cell>
          <cell r="AM967">
            <v>0</v>
          </cell>
          <cell r="AN967">
            <v>0</v>
          </cell>
          <cell r="AO967">
            <v>3.6</v>
          </cell>
          <cell r="AP967">
            <v>0</v>
          </cell>
          <cell r="AQ967">
            <v>0</v>
          </cell>
          <cell r="AR967">
            <v>0</v>
          </cell>
          <cell r="AS967">
            <v>3.6</v>
          </cell>
          <cell r="AT967">
            <v>0</v>
          </cell>
          <cell r="AU967">
            <v>0</v>
          </cell>
          <cell r="AV967">
            <v>0</v>
          </cell>
          <cell r="AW967">
            <v>3.6</v>
          </cell>
          <cell r="AX967">
            <v>0</v>
          </cell>
          <cell r="AY967">
            <v>0</v>
          </cell>
          <cell r="AZ967">
            <v>0</v>
          </cell>
          <cell r="BA967">
            <v>3.6</v>
          </cell>
          <cell r="BB967">
            <v>0</v>
          </cell>
          <cell r="BC967">
            <v>0</v>
          </cell>
          <cell r="BD967">
            <v>0</v>
          </cell>
          <cell r="BE967">
            <v>3.6</v>
          </cell>
          <cell r="BF967">
            <v>0</v>
          </cell>
          <cell r="BG967">
            <v>0</v>
          </cell>
          <cell r="BH967">
            <v>0</v>
          </cell>
        </row>
        <row r="968">
          <cell r="H968">
            <v>5</v>
          </cell>
          <cell r="I968">
            <v>3.6</v>
          </cell>
          <cell r="J968">
            <v>0</v>
          </cell>
          <cell r="K968">
            <v>0</v>
          </cell>
          <cell r="L968">
            <v>0</v>
          </cell>
          <cell r="M968">
            <v>3.6</v>
          </cell>
          <cell r="N968">
            <v>0</v>
          </cell>
          <cell r="O968">
            <v>0</v>
          </cell>
          <cell r="P968">
            <v>0</v>
          </cell>
          <cell r="Q968">
            <v>3.6</v>
          </cell>
          <cell r="R968">
            <v>0</v>
          </cell>
          <cell r="S968">
            <v>0</v>
          </cell>
          <cell r="T968">
            <v>0</v>
          </cell>
          <cell r="U968">
            <v>3.6</v>
          </cell>
          <cell r="V968">
            <v>0</v>
          </cell>
          <cell r="W968">
            <v>0</v>
          </cell>
          <cell r="X968">
            <v>0</v>
          </cell>
          <cell r="Y968">
            <v>3.6</v>
          </cell>
          <cell r="Z968">
            <v>0</v>
          </cell>
          <cell r="AA968">
            <v>0</v>
          </cell>
          <cell r="AB968">
            <v>0</v>
          </cell>
          <cell r="AC968">
            <v>3.6</v>
          </cell>
          <cell r="AD968">
            <v>0</v>
          </cell>
          <cell r="AE968">
            <v>0</v>
          </cell>
          <cell r="AF968">
            <v>0</v>
          </cell>
          <cell r="AG968">
            <v>3.6</v>
          </cell>
          <cell r="AH968">
            <v>0</v>
          </cell>
          <cell r="AI968">
            <v>0</v>
          </cell>
          <cell r="AJ968">
            <v>0</v>
          </cell>
          <cell r="AK968">
            <v>3.6</v>
          </cell>
          <cell r="AL968">
            <v>0</v>
          </cell>
          <cell r="AM968">
            <v>0</v>
          </cell>
          <cell r="AN968">
            <v>0</v>
          </cell>
          <cell r="AO968">
            <v>3.6</v>
          </cell>
          <cell r="AP968">
            <v>0</v>
          </cell>
          <cell r="AQ968">
            <v>0</v>
          </cell>
          <cell r="AR968">
            <v>0</v>
          </cell>
          <cell r="AS968">
            <v>3.6</v>
          </cell>
          <cell r="AT968">
            <v>0</v>
          </cell>
          <cell r="AU968">
            <v>0</v>
          </cell>
          <cell r="AV968">
            <v>0</v>
          </cell>
          <cell r="AW968">
            <v>3.6</v>
          </cell>
          <cell r="AX968">
            <v>0</v>
          </cell>
          <cell r="AY968">
            <v>0</v>
          </cell>
          <cell r="AZ968">
            <v>0</v>
          </cell>
          <cell r="BA968">
            <v>3.6</v>
          </cell>
          <cell r="BB968">
            <v>0</v>
          </cell>
          <cell r="BC968">
            <v>0</v>
          </cell>
          <cell r="BD968">
            <v>0</v>
          </cell>
          <cell r="BE968">
            <v>3.6</v>
          </cell>
          <cell r="BF968">
            <v>0</v>
          </cell>
          <cell r="BG968">
            <v>0</v>
          </cell>
          <cell r="BH968">
            <v>0</v>
          </cell>
        </row>
        <row r="969">
          <cell r="H969">
            <v>6</v>
          </cell>
          <cell r="I969">
            <v>3.6</v>
          </cell>
          <cell r="J969">
            <v>0</v>
          </cell>
          <cell r="K969">
            <v>0</v>
          </cell>
          <cell r="L969">
            <v>0</v>
          </cell>
          <cell r="M969">
            <v>3.6</v>
          </cell>
          <cell r="N969">
            <v>0</v>
          </cell>
          <cell r="O969">
            <v>0</v>
          </cell>
          <cell r="P969">
            <v>0</v>
          </cell>
          <cell r="Q969">
            <v>3.6</v>
          </cell>
          <cell r="R969">
            <v>0</v>
          </cell>
          <cell r="S969">
            <v>0</v>
          </cell>
          <cell r="T969">
            <v>0</v>
          </cell>
          <cell r="U969">
            <v>3.6</v>
          </cell>
          <cell r="V969">
            <v>0</v>
          </cell>
          <cell r="W969">
            <v>0</v>
          </cell>
          <cell r="X969">
            <v>0</v>
          </cell>
          <cell r="Y969">
            <v>3.6</v>
          </cell>
          <cell r="Z969">
            <v>0</v>
          </cell>
          <cell r="AA969">
            <v>0</v>
          </cell>
          <cell r="AB969">
            <v>0</v>
          </cell>
          <cell r="AC969">
            <v>3.6</v>
          </cell>
          <cell r="AD969">
            <v>0</v>
          </cell>
          <cell r="AE969">
            <v>0</v>
          </cell>
          <cell r="AF969">
            <v>0</v>
          </cell>
          <cell r="AG969">
            <v>3.6</v>
          </cell>
          <cell r="AH969">
            <v>0</v>
          </cell>
          <cell r="AI969">
            <v>0</v>
          </cell>
          <cell r="AJ969">
            <v>0</v>
          </cell>
          <cell r="AK969">
            <v>3.6</v>
          </cell>
          <cell r="AL969">
            <v>0</v>
          </cell>
          <cell r="AM969">
            <v>0</v>
          </cell>
          <cell r="AN969">
            <v>0</v>
          </cell>
          <cell r="AO969">
            <v>3.6</v>
          </cell>
          <cell r="AP969">
            <v>0</v>
          </cell>
          <cell r="AQ969">
            <v>0</v>
          </cell>
          <cell r="AR969">
            <v>0</v>
          </cell>
          <cell r="AS969">
            <v>3.6</v>
          </cell>
          <cell r="AT969">
            <v>0</v>
          </cell>
          <cell r="AU969">
            <v>0</v>
          </cell>
          <cell r="AV969">
            <v>0</v>
          </cell>
          <cell r="AW969">
            <v>3.6</v>
          </cell>
          <cell r="AX969">
            <v>0</v>
          </cell>
          <cell r="AY969">
            <v>0</v>
          </cell>
          <cell r="AZ969">
            <v>0</v>
          </cell>
          <cell r="BA969">
            <v>3.6</v>
          </cell>
          <cell r="BB969">
            <v>0</v>
          </cell>
          <cell r="BC969">
            <v>0</v>
          </cell>
          <cell r="BD969">
            <v>0</v>
          </cell>
          <cell r="BE969">
            <v>3.6</v>
          </cell>
          <cell r="BF969">
            <v>0</v>
          </cell>
          <cell r="BG969">
            <v>0</v>
          </cell>
          <cell r="BH969">
            <v>0</v>
          </cell>
        </row>
        <row r="970">
          <cell r="H970" t="str">
            <v>Otros</v>
          </cell>
          <cell r="I970">
            <v>3.6</v>
          </cell>
          <cell r="J970">
            <v>0</v>
          </cell>
          <cell r="K970">
            <v>0</v>
          </cell>
          <cell r="L970">
            <v>0</v>
          </cell>
          <cell r="M970">
            <v>3.6</v>
          </cell>
          <cell r="N970">
            <v>0</v>
          </cell>
          <cell r="O970">
            <v>0</v>
          </cell>
          <cell r="P970">
            <v>0</v>
          </cell>
          <cell r="Q970">
            <v>3.6</v>
          </cell>
          <cell r="R970">
            <v>0</v>
          </cell>
          <cell r="S970">
            <v>0</v>
          </cell>
          <cell r="T970">
            <v>0</v>
          </cell>
          <cell r="U970">
            <v>3.6</v>
          </cell>
          <cell r="V970">
            <v>0</v>
          </cell>
          <cell r="W970">
            <v>0</v>
          </cell>
          <cell r="X970">
            <v>0</v>
          </cell>
          <cell r="Y970">
            <v>3.6</v>
          </cell>
          <cell r="Z970">
            <v>0</v>
          </cell>
          <cell r="AA970">
            <v>0</v>
          </cell>
          <cell r="AB970">
            <v>0</v>
          </cell>
          <cell r="AC970">
            <v>3.6</v>
          </cell>
          <cell r="AD970">
            <v>0</v>
          </cell>
          <cell r="AE970">
            <v>0</v>
          </cell>
          <cell r="AF970">
            <v>0</v>
          </cell>
          <cell r="AG970">
            <v>3.6</v>
          </cell>
          <cell r="AH970">
            <v>0</v>
          </cell>
          <cell r="AI970">
            <v>0</v>
          </cell>
          <cell r="AJ970">
            <v>0</v>
          </cell>
          <cell r="AK970">
            <v>3.6</v>
          </cell>
          <cell r="AL970">
            <v>0</v>
          </cell>
          <cell r="AM970">
            <v>0</v>
          </cell>
          <cell r="AN970">
            <v>0</v>
          </cell>
          <cell r="AO970">
            <v>3.6</v>
          </cell>
          <cell r="AP970">
            <v>0</v>
          </cell>
          <cell r="AQ970">
            <v>0</v>
          </cell>
          <cell r="AR970">
            <v>0</v>
          </cell>
          <cell r="AS970">
            <v>3.6</v>
          </cell>
          <cell r="AT970">
            <v>0</v>
          </cell>
          <cell r="AU970">
            <v>0</v>
          </cell>
          <cell r="AV970">
            <v>0</v>
          </cell>
          <cell r="AW970">
            <v>3.6</v>
          </cell>
          <cell r="AX970">
            <v>0</v>
          </cell>
          <cell r="AY970">
            <v>0</v>
          </cell>
          <cell r="AZ970">
            <v>0</v>
          </cell>
          <cell r="BA970">
            <v>3.6</v>
          </cell>
          <cell r="BB970">
            <v>0</v>
          </cell>
          <cell r="BC970">
            <v>0</v>
          </cell>
          <cell r="BD970">
            <v>0</v>
          </cell>
          <cell r="BE970">
            <v>3.6</v>
          </cell>
          <cell r="BF970">
            <v>0</v>
          </cell>
          <cell r="BG970">
            <v>0</v>
          </cell>
          <cell r="BH970">
            <v>0</v>
          </cell>
        </row>
        <row r="971">
          <cell r="H971" t="str">
            <v>Subtotal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0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O971">
            <v>0</v>
          </cell>
          <cell r="AP971">
            <v>0</v>
          </cell>
          <cell r="AQ971">
            <v>0</v>
          </cell>
          <cell r="AR971">
            <v>0</v>
          </cell>
          <cell r="AS971">
            <v>0</v>
          </cell>
          <cell r="AT971">
            <v>0</v>
          </cell>
          <cell r="AU971">
            <v>0</v>
          </cell>
          <cell r="AV971">
            <v>0</v>
          </cell>
          <cell r="AW971">
            <v>0</v>
          </cell>
          <cell r="AX971">
            <v>0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0</v>
          </cell>
          <cell r="BD971">
            <v>0</v>
          </cell>
          <cell r="BE971">
            <v>0</v>
          </cell>
          <cell r="BF971">
            <v>0</v>
          </cell>
          <cell r="BG971">
            <v>0</v>
          </cell>
          <cell r="BH971">
            <v>0</v>
          </cell>
        </row>
        <row r="973">
          <cell r="H973" t="str">
            <v xml:space="preserve">Grandes </v>
          </cell>
        </row>
        <row r="974">
          <cell r="H974" t="str">
            <v>Generadores</v>
          </cell>
        </row>
        <row r="975">
          <cell r="H975">
            <v>1</v>
          </cell>
          <cell r="I975">
            <v>3.6</v>
          </cell>
          <cell r="J975">
            <v>0</v>
          </cell>
          <cell r="K975">
            <v>0</v>
          </cell>
          <cell r="L975">
            <v>0</v>
          </cell>
          <cell r="M975">
            <v>3.6</v>
          </cell>
          <cell r="N975">
            <v>0</v>
          </cell>
          <cell r="O975">
            <v>0</v>
          </cell>
          <cell r="P975">
            <v>0</v>
          </cell>
          <cell r="Q975">
            <v>3.6</v>
          </cell>
          <cell r="R975">
            <v>0</v>
          </cell>
          <cell r="S975">
            <v>0</v>
          </cell>
          <cell r="T975">
            <v>0</v>
          </cell>
          <cell r="U975">
            <v>3.6</v>
          </cell>
          <cell r="V975">
            <v>0</v>
          </cell>
          <cell r="W975">
            <v>0</v>
          </cell>
          <cell r="X975">
            <v>0</v>
          </cell>
          <cell r="Y975">
            <v>3.6</v>
          </cell>
          <cell r="Z975">
            <v>0</v>
          </cell>
          <cell r="AA975">
            <v>0</v>
          </cell>
          <cell r="AB975">
            <v>0</v>
          </cell>
          <cell r="AC975">
            <v>3.6</v>
          </cell>
          <cell r="AD975">
            <v>0</v>
          </cell>
          <cell r="AE975">
            <v>0</v>
          </cell>
          <cell r="AF975">
            <v>0</v>
          </cell>
          <cell r="AG975">
            <v>3.6</v>
          </cell>
          <cell r="AH975">
            <v>0</v>
          </cell>
          <cell r="AI975">
            <v>0</v>
          </cell>
          <cell r="AJ975">
            <v>0</v>
          </cell>
          <cell r="AK975">
            <v>3.6</v>
          </cell>
          <cell r="AL975">
            <v>0</v>
          </cell>
          <cell r="AM975">
            <v>0</v>
          </cell>
          <cell r="AN975">
            <v>0</v>
          </cell>
          <cell r="AO975">
            <v>3.6</v>
          </cell>
          <cell r="AP975">
            <v>0</v>
          </cell>
          <cell r="AQ975">
            <v>0</v>
          </cell>
          <cell r="AR975">
            <v>0</v>
          </cell>
          <cell r="AS975">
            <v>3.6</v>
          </cell>
          <cell r="AT975">
            <v>0</v>
          </cell>
          <cell r="AU975">
            <v>0</v>
          </cell>
          <cell r="AV975">
            <v>0</v>
          </cell>
          <cell r="AW975">
            <v>3.6</v>
          </cell>
          <cell r="AX975">
            <v>0</v>
          </cell>
          <cell r="AY975">
            <v>0</v>
          </cell>
          <cell r="AZ975">
            <v>0</v>
          </cell>
          <cell r="BA975">
            <v>3.6</v>
          </cell>
          <cell r="BB975">
            <v>0</v>
          </cell>
          <cell r="BC975">
            <v>0</v>
          </cell>
          <cell r="BD975">
            <v>0</v>
          </cell>
          <cell r="BE975">
            <v>3.6</v>
          </cell>
          <cell r="BF975">
            <v>0</v>
          </cell>
          <cell r="BG975">
            <v>0</v>
          </cell>
          <cell r="BH975">
            <v>0</v>
          </cell>
        </row>
        <row r="976">
          <cell r="H976">
            <v>2</v>
          </cell>
          <cell r="I976">
            <v>3.6</v>
          </cell>
          <cell r="J976">
            <v>0</v>
          </cell>
          <cell r="K976">
            <v>0</v>
          </cell>
          <cell r="L976">
            <v>0</v>
          </cell>
          <cell r="M976">
            <v>3.6</v>
          </cell>
          <cell r="N976">
            <v>0</v>
          </cell>
          <cell r="O976">
            <v>0</v>
          </cell>
          <cell r="P976">
            <v>0</v>
          </cell>
          <cell r="Q976">
            <v>3.6</v>
          </cell>
          <cell r="R976">
            <v>0</v>
          </cell>
          <cell r="S976">
            <v>0</v>
          </cell>
          <cell r="T976">
            <v>0</v>
          </cell>
          <cell r="U976">
            <v>3.6</v>
          </cell>
          <cell r="V976">
            <v>0</v>
          </cell>
          <cell r="W976">
            <v>0</v>
          </cell>
          <cell r="X976">
            <v>0</v>
          </cell>
          <cell r="Y976">
            <v>3.6</v>
          </cell>
          <cell r="Z976">
            <v>0</v>
          </cell>
          <cell r="AA976">
            <v>0</v>
          </cell>
          <cell r="AB976">
            <v>0</v>
          </cell>
          <cell r="AC976">
            <v>3.6</v>
          </cell>
          <cell r="AD976">
            <v>0</v>
          </cell>
          <cell r="AE976">
            <v>0</v>
          </cell>
          <cell r="AF976">
            <v>0</v>
          </cell>
          <cell r="AG976">
            <v>3.6</v>
          </cell>
          <cell r="AH976">
            <v>0</v>
          </cell>
          <cell r="AI976">
            <v>0</v>
          </cell>
          <cell r="AJ976">
            <v>0</v>
          </cell>
          <cell r="AK976">
            <v>3.6</v>
          </cell>
          <cell r="AL976">
            <v>0</v>
          </cell>
          <cell r="AM976">
            <v>0</v>
          </cell>
          <cell r="AN976">
            <v>0</v>
          </cell>
          <cell r="AO976">
            <v>3.6</v>
          </cell>
          <cell r="AP976">
            <v>0</v>
          </cell>
          <cell r="AQ976">
            <v>0</v>
          </cell>
          <cell r="AR976">
            <v>0</v>
          </cell>
          <cell r="AS976">
            <v>3.6</v>
          </cell>
          <cell r="AT976">
            <v>0</v>
          </cell>
          <cell r="AU976">
            <v>0</v>
          </cell>
          <cell r="AV976">
            <v>0</v>
          </cell>
          <cell r="AW976">
            <v>3.6</v>
          </cell>
          <cell r="AX976">
            <v>0</v>
          </cell>
          <cell r="AY976">
            <v>0</v>
          </cell>
          <cell r="AZ976">
            <v>0</v>
          </cell>
          <cell r="BA976">
            <v>3.6</v>
          </cell>
          <cell r="BB976">
            <v>0</v>
          </cell>
          <cell r="BC976">
            <v>0</v>
          </cell>
          <cell r="BD976">
            <v>0</v>
          </cell>
          <cell r="BE976">
            <v>3.6</v>
          </cell>
          <cell r="BF976">
            <v>0</v>
          </cell>
          <cell r="BG976">
            <v>0</v>
          </cell>
          <cell r="BH976">
            <v>0</v>
          </cell>
        </row>
        <row r="977">
          <cell r="H977">
            <v>3</v>
          </cell>
          <cell r="I977">
            <v>3.6</v>
          </cell>
          <cell r="J977">
            <v>0</v>
          </cell>
          <cell r="K977">
            <v>0</v>
          </cell>
          <cell r="L977">
            <v>0</v>
          </cell>
          <cell r="M977">
            <v>3.6</v>
          </cell>
          <cell r="N977">
            <v>0</v>
          </cell>
          <cell r="O977">
            <v>0</v>
          </cell>
          <cell r="P977">
            <v>0</v>
          </cell>
          <cell r="Q977">
            <v>3.6</v>
          </cell>
          <cell r="R977">
            <v>0</v>
          </cell>
          <cell r="S977">
            <v>0</v>
          </cell>
          <cell r="T977">
            <v>0</v>
          </cell>
          <cell r="U977">
            <v>3.6</v>
          </cell>
          <cell r="V977">
            <v>0</v>
          </cell>
          <cell r="W977">
            <v>0</v>
          </cell>
          <cell r="X977">
            <v>0</v>
          </cell>
          <cell r="Y977">
            <v>3.6</v>
          </cell>
          <cell r="Z977">
            <v>0</v>
          </cell>
          <cell r="AA977">
            <v>0</v>
          </cell>
          <cell r="AB977">
            <v>0</v>
          </cell>
          <cell r="AC977">
            <v>3.6</v>
          </cell>
          <cell r="AD977">
            <v>0</v>
          </cell>
          <cell r="AE977">
            <v>0</v>
          </cell>
          <cell r="AF977">
            <v>0</v>
          </cell>
          <cell r="AG977">
            <v>3.6</v>
          </cell>
          <cell r="AH977">
            <v>0</v>
          </cell>
          <cell r="AI977">
            <v>0</v>
          </cell>
          <cell r="AJ977">
            <v>0</v>
          </cell>
          <cell r="AK977">
            <v>3.6</v>
          </cell>
          <cell r="AL977">
            <v>0</v>
          </cell>
          <cell r="AM977">
            <v>0</v>
          </cell>
          <cell r="AN977">
            <v>0</v>
          </cell>
          <cell r="AO977">
            <v>3.6</v>
          </cell>
          <cell r="AP977">
            <v>0</v>
          </cell>
          <cell r="AQ977">
            <v>0</v>
          </cell>
          <cell r="AR977">
            <v>0</v>
          </cell>
          <cell r="AS977">
            <v>3.6</v>
          </cell>
          <cell r="AT977">
            <v>0</v>
          </cell>
          <cell r="AU977">
            <v>0</v>
          </cell>
          <cell r="AV977">
            <v>0</v>
          </cell>
          <cell r="AW977">
            <v>3.6</v>
          </cell>
          <cell r="AX977">
            <v>0</v>
          </cell>
          <cell r="AY977">
            <v>0</v>
          </cell>
          <cell r="AZ977">
            <v>0</v>
          </cell>
          <cell r="BA977">
            <v>3.6</v>
          </cell>
          <cell r="BB977">
            <v>0</v>
          </cell>
          <cell r="BC977">
            <v>0</v>
          </cell>
          <cell r="BD977">
            <v>0</v>
          </cell>
          <cell r="BE977">
            <v>3.6</v>
          </cell>
          <cell r="BF977">
            <v>0</v>
          </cell>
          <cell r="BG977">
            <v>0</v>
          </cell>
          <cell r="BH977">
            <v>0</v>
          </cell>
        </row>
        <row r="978">
          <cell r="H978" t="str">
            <v>Otros</v>
          </cell>
          <cell r="I978">
            <v>3.6</v>
          </cell>
          <cell r="J978">
            <v>0</v>
          </cell>
          <cell r="K978">
            <v>0</v>
          </cell>
          <cell r="L978">
            <v>0</v>
          </cell>
          <cell r="M978">
            <v>3.6</v>
          </cell>
          <cell r="N978">
            <v>0</v>
          </cell>
          <cell r="O978">
            <v>0</v>
          </cell>
          <cell r="P978">
            <v>0</v>
          </cell>
          <cell r="Q978">
            <v>3.6</v>
          </cell>
          <cell r="R978">
            <v>0</v>
          </cell>
          <cell r="S978">
            <v>0</v>
          </cell>
          <cell r="T978">
            <v>0</v>
          </cell>
          <cell r="U978">
            <v>3.6</v>
          </cell>
          <cell r="V978">
            <v>0</v>
          </cell>
          <cell r="W978">
            <v>0</v>
          </cell>
          <cell r="X978">
            <v>0</v>
          </cell>
          <cell r="Y978">
            <v>3.6</v>
          </cell>
          <cell r="Z978">
            <v>0</v>
          </cell>
          <cell r="AA978">
            <v>0</v>
          </cell>
          <cell r="AB978">
            <v>0</v>
          </cell>
          <cell r="AC978">
            <v>3.6</v>
          </cell>
          <cell r="AD978">
            <v>0</v>
          </cell>
          <cell r="AE978">
            <v>0</v>
          </cell>
          <cell r="AF978">
            <v>0</v>
          </cell>
          <cell r="AG978">
            <v>3.6</v>
          </cell>
          <cell r="AH978">
            <v>0</v>
          </cell>
          <cell r="AI978">
            <v>0</v>
          </cell>
          <cell r="AJ978">
            <v>0</v>
          </cell>
          <cell r="AK978">
            <v>3.6</v>
          </cell>
          <cell r="AL978">
            <v>0</v>
          </cell>
          <cell r="AM978">
            <v>0</v>
          </cell>
          <cell r="AN978">
            <v>0</v>
          </cell>
          <cell r="AO978">
            <v>3.6</v>
          </cell>
          <cell r="AP978">
            <v>0</v>
          </cell>
          <cell r="AQ978">
            <v>0</v>
          </cell>
          <cell r="AR978">
            <v>0</v>
          </cell>
          <cell r="AS978">
            <v>3.6</v>
          </cell>
          <cell r="AT978">
            <v>0</v>
          </cell>
          <cell r="AU978">
            <v>0</v>
          </cell>
          <cell r="AV978">
            <v>0</v>
          </cell>
          <cell r="AW978">
            <v>3.6</v>
          </cell>
          <cell r="AX978">
            <v>0</v>
          </cell>
          <cell r="AY978">
            <v>0</v>
          </cell>
          <cell r="AZ978">
            <v>0</v>
          </cell>
          <cell r="BA978">
            <v>3.6</v>
          </cell>
          <cell r="BB978">
            <v>0</v>
          </cell>
          <cell r="BC978">
            <v>0</v>
          </cell>
          <cell r="BD978">
            <v>0</v>
          </cell>
          <cell r="BE978">
            <v>3.6</v>
          </cell>
          <cell r="BF978">
            <v>0</v>
          </cell>
          <cell r="BG978">
            <v>0</v>
          </cell>
          <cell r="BH978">
            <v>0</v>
          </cell>
        </row>
        <row r="979">
          <cell r="H979" t="str">
            <v>Subtotal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P979">
            <v>0</v>
          </cell>
          <cell r="AQ979">
            <v>0</v>
          </cell>
          <cell r="AR979">
            <v>0</v>
          </cell>
          <cell r="AS979">
            <v>0</v>
          </cell>
          <cell r="AT979">
            <v>0</v>
          </cell>
          <cell r="AU979">
            <v>0</v>
          </cell>
          <cell r="AV979">
            <v>0</v>
          </cell>
          <cell r="AW979">
            <v>0</v>
          </cell>
          <cell r="AX979">
            <v>0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0</v>
          </cell>
          <cell r="BD979">
            <v>0</v>
          </cell>
          <cell r="BE979">
            <v>0</v>
          </cell>
          <cell r="BF979">
            <v>0</v>
          </cell>
          <cell r="BG979">
            <v>0</v>
          </cell>
          <cell r="BH979">
            <v>0</v>
          </cell>
        </row>
        <row r="981">
          <cell r="H981" t="str">
            <v>OTROS</v>
          </cell>
          <cell r="I981">
            <v>3.6</v>
          </cell>
          <cell r="J981">
            <v>0</v>
          </cell>
          <cell r="K981">
            <v>0</v>
          </cell>
          <cell r="L981">
            <v>0</v>
          </cell>
          <cell r="M981">
            <v>3.6</v>
          </cell>
          <cell r="N981">
            <v>0</v>
          </cell>
          <cell r="O981">
            <v>0</v>
          </cell>
          <cell r="P981">
            <v>0</v>
          </cell>
          <cell r="Q981">
            <v>3.6</v>
          </cell>
          <cell r="R981">
            <v>0</v>
          </cell>
          <cell r="S981">
            <v>0</v>
          </cell>
          <cell r="T981">
            <v>0</v>
          </cell>
          <cell r="U981">
            <v>3.6</v>
          </cell>
          <cell r="V981">
            <v>0</v>
          </cell>
          <cell r="W981">
            <v>0</v>
          </cell>
          <cell r="X981">
            <v>0</v>
          </cell>
          <cell r="Y981">
            <v>3.6</v>
          </cell>
          <cell r="Z981">
            <v>0</v>
          </cell>
          <cell r="AA981">
            <v>0</v>
          </cell>
          <cell r="AB981">
            <v>0</v>
          </cell>
          <cell r="AC981">
            <v>3.6</v>
          </cell>
          <cell r="AD981">
            <v>0</v>
          </cell>
          <cell r="AE981">
            <v>0</v>
          </cell>
          <cell r="AF981">
            <v>0</v>
          </cell>
          <cell r="AG981">
            <v>3.6</v>
          </cell>
          <cell r="AH981">
            <v>0</v>
          </cell>
          <cell r="AI981">
            <v>0</v>
          </cell>
          <cell r="AJ981">
            <v>0</v>
          </cell>
          <cell r="AK981">
            <v>3.6</v>
          </cell>
          <cell r="AL981">
            <v>0</v>
          </cell>
          <cell r="AM981">
            <v>0</v>
          </cell>
          <cell r="AN981">
            <v>0</v>
          </cell>
          <cell r="AO981">
            <v>3.6</v>
          </cell>
          <cell r="AP981">
            <v>0</v>
          </cell>
          <cell r="AQ981">
            <v>0</v>
          </cell>
          <cell r="AR981">
            <v>0</v>
          </cell>
          <cell r="AS981">
            <v>3.6</v>
          </cell>
          <cell r="AT981">
            <v>0</v>
          </cell>
          <cell r="AU981">
            <v>0</v>
          </cell>
          <cell r="AV981">
            <v>0</v>
          </cell>
          <cell r="AW981">
            <v>3.6</v>
          </cell>
          <cell r="AX981">
            <v>0</v>
          </cell>
          <cell r="AY981">
            <v>0</v>
          </cell>
          <cell r="AZ981">
            <v>0</v>
          </cell>
          <cell r="BA981">
            <v>3.6</v>
          </cell>
          <cell r="BB981">
            <v>0</v>
          </cell>
          <cell r="BC981">
            <v>0</v>
          </cell>
          <cell r="BD981">
            <v>0</v>
          </cell>
          <cell r="BE981">
            <v>3.6</v>
          </cell>
          <cell r="BF981">
            <v>0</v>
          </cell>
          <cell r="BG981">
            <v>0</v>
          </cell>
          <cell r="BH981">
            <v>0</v>
          </cell>
        </row>
        <row r="983">
          <cell r="H983" t="str">
            <v>TOTAL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0</v>
          </cell>
          <cell r="AO983">
            <v>0</v>
          </cell>
          <cell r="AP983">
            <v>0</v>
          </cell>
          <cell r="AQ983">
            <v>0</v>
          </cell>
          <cell r="AR983">
            <v>0</v>
          </cell>
          <cell r="AS983">
            <v>0</v>
          </cell>
          <cell r="AT983">
            <v>0</v>
          </cell>
          <cell r="AU983">
            <v>0</v>
          </cell>
          <cell r="AV983">
            <v>0</v>
          </cell>
          <cell r="AW983">
            <v>0</v>
          </cell>
          <cell r="AX983">
            <v>0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0</v>
          </cell>
          <cell r="BD983">
            <v>0</v>
          </cell>
          <cell r="BE983">
            <v>0</v>
          </cell>
          <cell r="BF983">
            <v>0</v>
          </cell>
          <cell r="BG983">
            <v>0</v>
          </cell>
          <cell r="BH983">
            <v>0</v>
          </cell>
        </row>
        <row r="987">
          <cell r="I987" t="str">
            <v>ENERO/97</v>
          </cell>
          <cell r="M987" t="str">
            <v>FEBRERO/97</v>
          </cell>
          <cell r="Q987" t="str">
            <v>MARZO/97</v>
          </cell>
          <cell r="U987">
            <v>0</v>
          </cell>
          <cell r="Y987">
            <v>0</v>
          </cell>
          <cell r="AC987">
            <v>0</v>
          </cell>
          <cell r="AG987">
            <v>0</v>
          </cell>
          <cell r="AK987">
            <v>0</v>
          </cell>
          <cell r="AO987">
            <v>0</v>
          </cell>
          <cell r="AS987">
            <v>0</v>
          </cell>
          <cell r="AW987">
            <v>0</v>
          </cell>
          <cell r="BA987">
            <v>0</v>
          </cell>
          <cell r="BE987">
            <v>0</v>
          </cell>
        </row>
        <row r="988">
          <cell r="H988" t="str">
            <v>ZONA 7</v>
          </cell>
          <cell r="I988" t="str">
            <v>I. REC F. CORRIENTE</v>
          </cell>
          <cell r="J988" t="str">
            <v>RECAUDOS F. CORR</v>
          </cell>
          <cell r="K988" t="str">
            <v>RECAUDOS REC. CARTERA</v>
          </cell>
          <cell r="L988" t="str">
            <v>TOTAL</v>
          </cell>
          <cell r="M988" t="str">
            <v>I. REC F. CORRIENTE</v>
          </cell>
          <cell r="N988" t="str">
            <v>RECAUDOS F. CORR</v>
          </cell>
          <cell r="O988" t="str">
            <v>RECAUDOS REC. CARTERA</v>
          </cell>
          <cell r="P988" t="str">
            <v>TOTAL</v>
          </cell>
          <cell r="Q988" t="str">
            <v>I. REC F. CORRIENTE</v>
          </cell>
          <cell r="R988" t="str">
            <v>RECAUDOS F. CORR</v>
          </cell>
          <cell r="S988" t="str">
            <v>RECAUDOS REC. CARTERA</v>
          </cell>
          <cell r="T988" t="str">
            <v>TOTAL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O988">
            <v>0</v>
          </cell>
          <cell r="AP988">
            <v>0</v>
          </cell>
          <cell r="AQ988">
            <v>0</v>
          </cell>
          <cell r="AR988">
            <v>0</v>
          </cell>
          <cell r="AS988">
            <v>0</v>
          </cell>
          <cell r="AT988">
            <v>0</v>
          </cell>
          <cell r="AU988">
            <v>0</v>
          </cell>
          <cell r="AV988">
            <v>0</v>
          </cell>
          <cell r="AW988">
            <v>0</v>
          </cell>
          <cell r="AX988">
            <v>0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0</v>
          </cell>
          <cell r="BD988">
            <v>0</v>
          </cell>
          <cell r="BE988">
            <v>0</v>
          </cell>
          <cell r="BF988">
            <v>0</v>
          </cell>
          <cell r="BG988">
            <v>0</v>
          </cell>
          <cell r="BH988">
            <v>0</v>
          </cell>
        </row>
        <row r="989">
          <cell r="H989" t="str">
            <v>Residencial</v>
          </cell>
        </row>
        <row r="990">
          <cell r="H990">
            <v>1</v>
          </cell>
          <cell r="I990">
            <v>0.9</v>
          </cell>
          <cell r="J990">
            <v>0</v>
          </cell>
          <cell r="K990">
            <v>0</v>
          </cell>
          <cell r="L990">
            <v>0</v>
          </cell>
          <cell r="M990">
            <v>0.9</v>
          </cell>
          <cell r="N990">
            <v>0</v>
          </cell>
          <cell r="O990">
            <v>0</v>
          </cell>
          <cell r="P990">
            <v>0</v>
          </cell>
          <cell r="Q990">
            <v>0.9</v>
          </cell>
          <cell r="R990">
            <v>0</v>
          </cell>
          <cell r="S990">
            <v>0</v>
          </cell>
          <cell r="T990">
            <v>0</v>
          </cell>
          <cell r="U990">
            <v>0.9</v>
          </cell>
          <cell r="V990">
            <v>0</v>
          </cell>
          <cell r="W990">
            <v>0</v>
          </cell>
          <cell r="X990">
            <v>0</v>
          </cell>
          <cell r="Y990">
            <v>0.9</v>
          </cell>
          <cell r="Z990">
            <v>0</v>
          </cell>
          <cell r="AA990">
            <v>0</v>
          </cell>
          <cell r="AB990">
            <v>0</v>
          </cell>
          <cell r="AC990">
            <v>0.9</v>
          </cell>
          <cell r="AD990">
            <v>0</v>
          </cell>
          <cell r="AE990">
            <v>0</v>
          </cell>
          <cell r="AF990">
            <v>0</v>
          </cell>
          <cell r="AG990">
            <v>0.9</v>
          </cell>
          <cell r="AH990">
            <v>0</v>
          </cell>
          <cell r="AI990">
            <v>0</v>
          </cell>
          <cell r="AJ990">
            <v>0</v>
          </cell>
          <cell r="AK990">
            <v>0.9</v>
          </cell>
          <cell r="AL990">
            <v>0</v>
          </cell>
          <cell r="AM990">
            <v>0</v>
          </cell>
          <cell r="AN990">
            <v>0</v>
          </cell>
          <cell r="AO990">
            <v>0.9</v>
          </cell>
          <cell r="AP990">
            <v>0</v>
          </cell>
          <cell r="AQ990">
            <v>0</v>
          </cell>
          <cell r="AR990">
            <v>0</v>
          </cell>
          <cell r="AS990">
            <v>0.9</v>
          </cell>
          <cell r="AT990">
            <v>0</v>
          </cell>
          <cell r="AU990">
            <v>0</v>
          </cell>
          <cell r="AV990">
            <v>0</v>
          </cell>
          <cell r="AW990">
            <v>0.9</v>
          </cell>
          <cell r="AX990">
            <v>0</v>
          </cell>
          <cell r="AY990">
            <v>0</v>
          </cell>
          <cell r="AZ990">
            <v>0</v>
          </cell>
          <cell r="BA990">
            <v>0.9</v>
          </cell>
          <cell r="BB990">
            <v>0</v>
          </cell>
          <cell r="BC990">
            <v>0</v>
          </cell>
          <cell r="BD990">
            <v>0</v>
          </cell>
          <cell r="BE990">
            <v>0.9</v>
          </cell>
          <cell r="BF990">
            <v>0</v>
          </cell>
          <cell r="BG990">
            <v>0</v>
          </cell>
          <cell r="BH990">
            <v>0</v>
          </cell>
        </row>
        <row r="991">
          <cell r="H991">
            <v>2</v>
          </cell>
          <cell r="I991">
            <v>0.9</v>
          </cell>
          <cell r="J991">
            <v>0</v>
          </cell>
          <cell r="K991">
            <v>0</v>
          </cell>
          <cell r="L991">
            <v>0</v>
          </cell>
          <cell r="M991">
            <v>0.9</v>
          </cell>
          <cell r="N991">
            <v>0</v>
          </cell>
          <cell r="O991">
            <v>0</v>
          </cell>
          <cell r="P991">
            <v>0</v>
          </cell>
          <cell r="Q991">
            <v>0.9</v>
          </cell>
          <cell r="R991">
            <v>0</v>
          </cell>
          <cell r="S991">
            <v>0</v>
          </cell>
          <cell r="T991">
            <v>0</v>
          </cell>
          <cell r="U991">
            <v>0.9</v>
          </cell>
          <cell r="V991">
            <v>0</v>
          </cell>
          <cell r="W991">
            <v>0</v>
          </cell>
          <cell r="X991">
            <v>0</v>
          </cell>
          <cell r="Y991">
            <v>0.9</v>
          </cell>
          <cell r="Z991">
            <v>0</v>
          </cell>
          <cell r="AA991">
            <v>0</v>
          </cell>
          <cell r="AB991">
            <v>0</v>
          </cell>
          <cell r="AC991">
            <v>0.9</v>
          </cell>
          <cell r="AD991">
            <v>0</v>
          </cell>
          <cell r="AE991">
            <v>0</v>
          </cell>
          <cell r="AF991">
            <v>0</v>
          </cell>
          <cell r="AG991">
            <v>0.9</v>
          </cell>
          <cell r="AH991">
            <v>0</v>
          </cell>
          <cell r="AI991">
            <v>0</v>
          </cell>
          <cell r="AJ991">
            <v>0</v>
          </cell>
          <cell r="AK991">
            <v>0.9</v>
          </cell>
          <cell r="AL991">
            <v>0</v>
          </cell>
          <cell r="AM991">
            <v>0</v>
          </cell>
          <cell r="AN991">
            <v>0</v>
          </cell>
          <cell r="AO991">
            <v>0.9</v>
          </cell>
          <cell r="AP991">
            <v>0</v>
          </cell>
          <cell r="AQ991">
            <v>0</v>
          </cell>
          <cell r="AR991">
            <v>0</v>
          </cell>
          <cell r="AS991">
            <v>0.9</v>
          </cell>
          <cell r="AT991">
            <v>0</v>
          </cell>
          <cell r="AU991">
            <v>0</v>
          </cell>
          <cell r="AV991">
            <v>0</v>
          </cell>
          <cell r="AW991">
            <v>0.9</v>
          </cell>
          <cell r="AX991">
            <v>0</v>
          </cell>
          <cell r="AY991">
            <v>0</v>
          </cell>
          <cell r="AZ991">
            <v>0</v>
          </cell>
          <cell r="BA991">
            <v>0.9</v>
          </cell>
          <cell r="BB991">
            <v>0</v>
          </cell>
          <cell r="BC991">
            <v>0</v>
          </cell>
          <cell r="BD991">
            <v>0</v>
          </cell>
          <cell r="BE991">
            <v>0.9</v>
          </cell>
          <cell r="BF991">
            <v>0</v>
          </cell>
          <cell r="BG991">
            <v>0</v>
          </cell>
          <cell r="BH991">
            <v>0</v>
          </cell>
        </row>
        <row r="992">
          <cell r="H992">
            <v>3</v>
          </cell>
          <cell r="I992">
            <v>0.9</v>
          </cell>
          <cell r="J992">
            <v>0</v>
          </cell>
          <cell r="K992">
            <v>0</v>
          </cell>
          <cell r="L992">
            <v>0</v>
          </cell>
          <cell r="M992">
            <v>0.9</v>
          </cell>
          <cell r="N992">
            <v>0</v>
          </cell>
          <cell r="O992">
            <v>0</v>
          </cell>
          <cell r="P992">
            <v>0</v>
          </cell>
          <cell r="Q992">
            <v>0.9</v>
          </cell>
          <cell r="R992">
            <v>0</v>
          </cell>
          <cell r="S992">
            <v>0</v>
          </cell>
          <cell r="T992">
            <v>0</v>
          </cell>
          <cell r="U992">
            <v>0.9</v>
          </cell>
          <cell r="V992">
            <v>0</v>
          </cell>
          <cell r="W992">
            <v>0</v>
          </cell>
          <cell r="X992">
            <v>0</v>
          </cell>
          <cell r="Y992">
            <v>0.9</v>
          </cell>
          <cell r="Z992">
            <v>0</v>
          </cell>
          <cell r="AA992">
            <v>0</v>
          </cell>
          <cell r="AB992">
            <v>0</v>
          </cell>
          <cell r="AC992">
            <v>0.9</v>
          </cell>
          <cell r="AD992">
            <v>0</v>
          </cell>
          <cell r="AE992">
            <v>0</v>
          </cell>
          <cell r="AF992">
            <v>0</v>
          </cell>
          <cell r="AG992">
            <v>0.9</v>
          </cell>
          <cell r="AH992">
            <v>0</v>
          </cell>
          <cell r="AI992">
            <v>0</v>
          </cell>
          <cell r="AJ992">
            <v>0</v>
          </cell>
          <cell r="AK992">
            <v>0.9</v>
          </cell>
          <cell r="AL992">
            <v>0</v>
          </cell>
          <cell r="AM992">
            <v>0</v>
          </cell>
          <cell r="AN992">
            <v>0</v>
          </cell>
          <cell r="AO992">
            <v>0.9</v>
          </cell>
          <cell r="AP992">
            <v>0</v>
          </cell>
          <cell r="AQ992">
            <v>0</v>
          </cell>
          <cell r="AR992">
            <v>0</v>
          </cell>
          <cell r="AS992">
            <v>0.9</v>
          </cell>
          <cell r="AT992">
            <v>0</v>
          </cell>
          <cell r="AU992">
            <v>0</v>
          </cell>
          <cell r="AV992">
            <v>0</v>
          </cell>
          <cell r="AW992">
            <v>0.9</v>
          </cell>
          <cell r="AX992">
            <v>0</v>
          </cell>
          <cell r="AY992">
            <v>0</v>
          </cell>
          <cell r="AZ992">
            <v>0</v>
          </cell>
          <cell r="BA992">
            <v>0.9</v>
          </cell>
          <cell r="BB992">
            <v>0</v>
          </cell>
          <cell r="BC992">
            <v>0</v>
          </cell>
          <cell r="BD992">
            <v>0</v>
          </cell>
          <cell r="BE992">
            <v>0.9</v>
          </cell>
          <cell r="BF992">
            <v>0</v>
          </cell>
          <cell r="BG992">
            <v>0</v>
          </cell>
          <cell r="BH992">
            <v>0</v>
          </cell>
        </row>
        <row r="993">
          <cell r="H993">
            <v>4</v>
          </cell>
          <cell r="I993">
            <v>0.9</v>
          </cell>
          <cell r="J993">
            <v>0</v>
          </cell>
          <cell r="K993">
            <v>0</v>
          </cell>
          <cell r="L993">
            <v>0</v>
          </cell>
          <cell r="M993">
            <v>0.9</v>
          </cell>
          <cell r="N993">
            <v>0</v>
          </cell>
          <cell r="O993">
            <v>0</v>
          </cell>
          <cell r="P993">
            <v>0</v>
          </cell>
          <cell r="Q993">
            <v>0.9</v>
          </cell>
          <cell r="R993">
            <v>0</v>
          </cell>
          <cell r="S993">
            <v>0</v>
          </cell>
          <cell r="T993">
            <v>0</v>
          </cell>
          <cell r="U993">
            <v>0.9</v>
          </cell>
          <cell r="V993">
            <v>0</v>
          </cell>
          <cell r="W993">
            <v>0</v>
          </cell>
          <cell r="X993">
            <v>0</v>
          </cell>
          <cell r="Y993">
            <v>0.9</v>
          </cell>
          <cell r="Z993">
            <v>0</v>
          </cell>
          <cell r="AA993">
            <v>0</v>
          </cell>
          <cell r="AB993">
            <v>0</v>
          </cell>
          <cell r="AC993">
            <v>0.9</v>
          </cell>
          <cell r="AD993">
            <v>0</v>
          </cell>
          <cell r="AE993">
            <v>0</v>
          </cell>
          <cell r="AF993">
            <v>0</v>
          </cell>
          <cell r="AG993">
            <v>0.9</v>
          </cell>
          <cell r="AH993">
            <v>0</v>
          </cell>
          <cell r="AI993">
            <v>0</v>
          </cell>
          <cell r="AJ993">
            <v>0</v>
          </cell>
          <cell r="AK993">
            <v>0.9</v>
          </cell>
          <cell r="AL993">
            <v>0</v>
          </cell>
          <cell r="AM993">
            <v>0</v>
          </cell>
          <cell r="AN993">
            <v>0</v>
          </cell>
          <cell r="AO993">
            <v>0.9</v>
          </cell>
          <cell r="AP993">
            <v>0</v>
          </cell>
          <cell r="AQ993">
            <v>0</v>
          </cell>
          <cell r="AR993">
            <v>0</v>
          </cell>
          <cell r="AS993">
            <v>0.9</v>
          </cell>
          <cell r="AT993">
            <v>0</v>
          </cell>
          <cell r="AU993">
            <v>0</v>
          </cell>
          <cell r="AV993">
            <v>0</v>
          </cell>
          <cell r="AW993">
            <v>0.9</v>
          </cell>
          <cell r="AX993">
            <v>0</v>
          </cell>
          <cell r="AY993">
            <v>0</v>
          </cell>
          <cell r="AZ993">
            <v>0</v>
          </cell>
          <cell r="BA993">
            <v>0.9</v>
          </cell>
          <cell r="BB993">
            <v>0</v>
          </cell>
          <cell r="BC993">
            <v>0</v>
          </cell>
          <cell r="BD993">
            <v>0</v>
          </cell>
          <cell r="BE993">
            <v>0.9</v>
          </cell>
          <cell r="BF993">
            <v>0</v>
          </cell>
          <cell r="BG993">
            <v>0</v>
          </cell>
          <cell r="BH993">
            <v>0</v>
          </cell>
        </row>
        <row r="994">
          <cell r="H994">
            <v>5</v>
          </cell>
          <cell r="I994">
            <v>0.9</v>
          </cell>
          <cell r="J994">
            <v>0</v>
          </cell>
          <cell r="K994">
            <v>0</v>
          </cell>
          <cell r="L994">
            <v>0</v>
          </cell>
          <cell r="M994">
            <v>0.9</v>
          </cell>
          <cell r="N994">
            <v>0</v>
          </cell>
          <cell r="O994">
            <v>0</v>
          </cell>
          <cell r="P994">
            <v>0</v>
          </cell>
          <cell r="Q994">
            <v>0.9</v>
          </cell>
          <cell r="R994">
            <v>0</v>
          </cell>
          <cell r="S994">
            <v>0</v>
          </cell>
          <cell r="T994">
            <v>0</v>
          </cell>
          <cell r="U994">
            <v>0.9</v>
          </cell>
          <cell r="V994">
            <v>0</v>
          </cell>
          <cell r="W994">
            <v>0</v>
          </cell>
          <cell r="X994">
            <v>0</v>
          </cell>
          <cell r="Y994">
            <v>0.9</v>
          </cell>
          <cell r="Z994">
            <v>0</v>
          </cell>
          <cell r="AA994">
            <v>0</v>
          </cell>
          <cell r="AB994">
            <v>0</v>
          </cell>
          <cell r="AC994">
            <v>0.9</v>
          </cell>
          <cell r="AD994">
            <v>0</v>
          </cell>
          <cell r="AE994">
            <v>0</v>
          </cell>
          <cell r="AF994">
            <v>0</v>
          </cell>
          <cell r="AG994">
            <v>0.9</v>
          </cell>
          <cell r="AH994">
            <v>0</v>
          </cell>
          <cell r="AI994">
            <v>0</v>
          </cell>
          <cell r="AJ994">
            <v>0</v>
          </cell>
          <cell r="AK994">
            <v>0.9</v>
          </cell>
          <cell r="AL994">
            <v>0</v>
          </cell>
          <cell r="AM994">
            <v>0</v>
          </cell>
          <cell r="AN994">
            <v>0</v>
          </cell>
          <cell r="AO994">
            <v>0.9</v>
          </cell>
          <cell r="AP994">
            <v>0</v>
          </cell>
          <cell r="AQ994">
            <v>0</v>
          </cell>
          <cell r="AR994">
            <v>0</v>
          </cell>
          <cell r="AS994">
            <v>0.9</v>
          </cell>
          <cell r="AT994">
            <v>0</v>
          </cell>
          <cell r="AU994">
            <v>0</v>
          </cell>
          <cell r="AV994">
            <v>0</v>
          </cell>
          <cell r="AW994">
            <v>0.9</v>
          </cell>
          <cell r="AX994">
            <v>0</v>
          </cell>
          <cell r="AY994">
            <v>0</v>
          </cell>
          <cell r="AZ994">
            <v>0</v>
          </cell>
          <cell r="BA994">
            <v>0.9</v>
          </cell>
          <cell r="BB994">
            <v>0</v>
          </cell>
          <cell r="BC994">
            <v>0</v>
          </cell>
          <cell r="BD994">
            <v>0</v>
          </cell>
          <cell r="BE994">
            <v>0.9</v>
          </cell>
          <cell r="BF994">
            <v>0</v>
          </cell>
          <cell r="BG994">
            <v>0</v>
          </cell>
          <cell r="BH994">
            <v>0</v>
          </cell>
        </row>
        <row r="995">
          <cell r="H995">
            <v>6</v>
          </cell>
          <cell r="I995">
            <v>0.9</v>
          </cell>
          <cell r="J995">
            <v>0</v>
          </cell>
          <cell r="K995">
            <v>0</v>
          </cell>
          <cell r="L995">
            <v>0</v>
          </cell>
          <cell r="M995">
            <v>0.9</v>
          </cell>
          <cell r="N995">
            <v>0</v>
          </cell>
          <cell r="O995">
            <v>0</v>
          </cell>
          <cell r="P995">
            <v>0</v>
          </cell>
          <cell r="Q995">
            <v>0.9</v>
          </cell>
          <cell r="R995">
            <v>0</v>
          </cell>
          <cell r="S995">
            <v>0</v>
          </cell>
          <cell r="T995">
            <v>0</v>
          </cell>
          <cell r="U995">
            <v>0.9</v>
          </cell>
          <cell r="V995">
            <v>0</v>
          </cell>
          <cell r="W995">
            <v>0</v>
          </cell>
          <cell r="X995">
            <v>0</v>
          </cell>
          <cell r="Y995">
            <v>0.9</v>
          </cell>
          <cell r="Z995">
            <v>0</v>
          </cell>
          <cell r="AA995">
            <v>0</v>
          </cell>
          <cell r="AB995">
            <v>0</v>
          </cell>
          <cell r="AC995">
            <v>0.9</v>
          </cell>
          <cell r="AD995">
            <v>0</v>
          </cell>
          <cell r="AE995">
            <v>0</v>
          </cell>
          <cell r="AF995">
            <v>0</v>
          </cell>
          <cell r="AG995">
            <v>0.9</v>
          </cell>
          <cell r="AH995">
            <v>0</v>
          </cell>
          <cell r="AI995">
            <v>0</v>
          </cell>
          <cell r="AJ995">
            <v>0</v>
          </cell>
          <cell r="AK995">
            <v>0.9</v>
          </cell>
          <cell r="AL995">
            <v>0</v>
          </cell>
          <cell r="AM995">
            <v>0</v>
          </cell>
          <cell r="AN995">
            <v>0</v>
          </cell>
          <cell r="AO995">
            <v>0.9</v>
          </cell>
          <cell r="AP995">
            <v>0</v>
          </cell>
          <cell r="AQ995">
            <v>0</v>
          </cell>
          <cell r="AR995">
            <v>0</v>
          </cell>
          <cell r="AS995">
            <v>0.9</v>
          </cell>
          <cell r="AT995">
            <v>0</v>
          </cell>
          <cell r="AU995">
            <v>0</v>
          </cell>
          <cell r="AV995">
            <v>0</v>
          </cell>
          <cell r="AW995">
            <v>0.9</v>
          </cell>
          <cell r="AX995">
            <v>0</v>
          </cell>
          <cell r="AY995">
            <v>0</v>
          </cell>
          <cell r="AZ995">
            <v>0</v>
          </cell>
          <cell r="BA995">
            <v>0.9</v>
          </cell>
          <cell r="BB995">
            <v>0</v>
          </cell>
          <cell r="BC995">
            <v>0</v>
          </cell>
          <cell r="BD995">
            <v>0</v>
          </cell>
          <cell r="BE995">
            <v>0.9</v>
          </cell>
          <cell r="BF995">
            <v>0</v>
          </cell>
          <cell r="BG995">
            <v>0</v>
          </cell>
          <cell r="BH995">
            <v>0</v>
          </cell>
        </row>
        <row r="996">
          <cell r="H996" t="str">
            <v>Otros</v>
          </cell>
          <cell r="I996">
            <v>0.9</v>
          </cell>
          <cell r="J996">
            <v>0</v>
          </cell>
          <cell r="K996">
            <v>0</v>
          </cell>
          <cell r="L996">
            <v>0</v>
          </cell>
          <cell r="M996">
            <v>0.9</v>
          </cell>
          <cell r="N996">
            <v>0</v>
          </cell>
          <cell r="O996">
            <v>0</v>
          </cell>
          <cell r="P996">
            <v>0</v>
          </cell>
          <cell r="Q996">
            <v>0.9</v>
          </cell>
          <cell r="R996">
            <v>0</v>
          </cell>
          <cell r="S996">
            <v>0</v>
          </cell>
          <cell r="T996">
            <v>0</v>
          </cell>
          <cell r="U996">
            <v>0.9</v>
          </cell>
          <cell r="V996">
            <v>0</v>
          </cell>
          <cell r="W996">
            <v>0</v>
          </cell>
          <cell r="X996">
            <v>0</v>
          </cell>
          <cell r="Y996">
            <v>0.9</v>
          </cell>
          <cell r="Z996">
            <v>0</v>
          </cell>
          <cell r="AA996">
            <v>0</v>
          </cell>
          <cell r="AB996">
            <v>0</v>
          </cell>
          <cell r="AC996">
            <v>0.9</v>
          </cell>
          <cell r="AD996">
            <v>0</v>
          </cell>
          <cell r="AE996">
            <v>0</v>
          </cell>
          <cell r="AF996">
            <v>0</v>
          </cell>
          <cell r="AG996">
            <v>0.9</v>
          </cell>
          <cell r="AH996">
            <v>0</v>
          </cell>
          <cell r="AI996">
            <v>0</v>
          </cell>
          <cell r="AJ996">
            <v>0</v>
          </cell>
          <cell r="AK996">
            <v>0.9</v>
          </cell>
          <cell r="AL996">
            <v>0</v>
          </cell>
          <cell r="AM996">
            <v>0</v>
          </cell>
          <cell r="AN996">
            <v>0</v>
          </cell>
          <cell r="AO996">
            <v>0.9</v>
          </cell>
          <cell r="AP996">
            <v>0</v>
          </cell>
          <cell r="AQ996">
            <v>0</v>
          </cell>
          <cell r="AR996">
            <v>0</v>
          </cell>
          <cell r="AS996">
            <v>0.9</v>
          </cell>
          <cell r="AT996">
            <v>0</v>
          </cell>
          <cell r="AU996">
            <v>0</v>
          </cell>
          <cell r="AV996">
            <v>0</v>
          </cell>
          <cell r="AW996">
            <v>0.9</v>
          </cell>
          <cell r="AX996">
            <v>0</v>
          </cell>
          <cell r="AY996">
            <v>0</v>
          </cell>
          <cell r="AZ996">
            <v>0</v>
          </cell>
          <cell r="BA996">
            <v>0.9</v>
          </cell>
          <cell r="BB996">
            <v>0</v>
          </cell>
          <cell r="BC996">
            <v>0</v>
          </cell>
          <cell r="BD996">
            <v>0</v>
          </cell>
          <cell r="BE996">
            <v>0.9</v>
          </cell>
          <cell r="BF996">
            <v>0</v>
          </cell>
          <cell r="BG996">
            <v>0</v>
          </cell>
          <cell r="BH996">
            <v>0</v>
          </cell>
        </row>
        <row r="997">
          <cell r="H997" t="str">
            <v>Subtotal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O997">
            <v>0</v>
          </cell>
          <cell r="AP997">
            <v>0</v>
          </cell>
          <cell r="AQ997">
            <v>0</v>
          </cell>
          <cell r="AR997">
            <v>0</v>
          </cell>
          <cell r="AS997">
            <v>0</v>
          </cell>
          <cell r="AT997">
            <v>0</v>
          </cell>
          <cell r="AU997">
            <v>0</v>
          </cell>
          <cell r="AV997">
            <v>0</v>
          </cell>
          <cell r="AW997">
            <v>0</v>
          </cell>
          <cell r="AX997">
            <v>0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0</v>
          </cell>
          <cell r="BD997">
            <v>0</v>
          </cell>
          <cell r="BE997">
            <v>0</v>
          </cell>
          <cell r="BF997">
            <v>0</v>
          </cell>
          <cell r="BG997">
            <v>0</v>
          </cell>
          <cell r="BH997">
            <v>0</v>
          </cell>
        </row>
        <row r="999">
          <cell r="H999" t="str">
            <v>Pequeños</v>
          </cell>
        </row>
        <row r="1000">
          <cell r="H1000" t="str">
            <v>Productores</v>
          </cell>
        </row>
        <row r="1001">
          <cell r="H1001">
            <v>1</v>
          </cell>
          <cell r="I1001">
            <v>0.9</v>
          </cell>
          <cell r="J1001">
            <v>0</v>
          </cell>
          <cell r="K1001">
            <v>0</v>
          </cell>
          <cell r="L1001">
            <v>0</v>
          </cell>
          <cell r="M1001">
            <v>0.9</v>
          </cell>
          <cell r="N1001">
            <v>0</v>
          </cell>
          <cell r="O1001">
            <v>0</v>
          </cell>
          <cell r="P1001">
            <v>0</v>
          </cell>
          <cell r="Q1001">
            <v>0.9</v>
          </cell>
          <cell r="R1001">
            <v>0</v>
          </cell>
          <cell r="S1001">
            <v>0</v>
          </cell>
          <cell r="T1001">
            <v>0</v>
          </cell>
          <cell r="U1001">
            <v>0.9</v>
          </cell>
          <cell r="V1001">
            <v>0</v>
          </cell>
          <cell r="W1001">
            <v>0</v>
          </cell>
          <cell r="X1001">
            <v>0</v>
          </cell>
          <cell r="Y1001">
            <v>0.9</v>
          </cell>
          <cell r="Z1001">
            <v>0</v>
          </cell>
          <cell r="AA1001">
            <v>0</v>
          </cell>
          <cell r="AB1001">
            <v>0</v>
          </cell>
          <cell r="AC1001">
            <v>0.9</v>
          </cell>
          <cell r="AD1001">
            <v>0</v>
          </cell>
          <cell r="AE1001">
            <v>0</v>
          </cell>
          <cell r="AF1001">
            <v>0</v>
          </cell>
          <cell r="AG1001">
            <v>0.9</v>
          </cell>
          <cell r="AH1001">
            <v>0</v>
          </cell>
          <cell r="AI1001">
            <v>0</v>
          </cell>
          <cell r="AJ1001">
            <v>0</v>
          </cell>
          <cell r="AK1001">
            <v>0.9</v>
          </cell>
          <cell r="AL1001">
            <v>0</v>
          </cell>
          <cell r="AM1001">
            <v>0</v>
          </cell>
          <cell r="AN1001">
            <v>0</v>
          </cell>
          <cell r="AO1001">
            <v>0.9</v>
          </cell>
          <cell r="AP1001">
            <v>0</v>
          </cell>
          <cell r="AQ1001">
            <v>0</v>
          </cell>
          <cell r="AR1001">
            <v>0</v>
          </cell>
          <cell r="AS1001">
            <v>0.9</v>
          </cell>
          <cell r="AT1001">
            <v>0</v>
          </cell>
          <cell r="AU1001">
            <v>0</v>
          </cell>
          <cell r="AV1001">
            <v>0</v>
          </cell>
          <cell r="AW1001">
            <v>0.9</v>
          </cell>
          <cell r="AX1001">
            <v>0</v>
          </cell>
          <cell r="AY1001">
            <v>0</v>
          </cell>
          <cell r="AZ1001">
            <v>0</v>
          </cell>
          <cell r="BA1001">
            <v>0.9</v>
          </cell>
          <cell r="BB1001">
            <v>0</v>
          </cell>
          <cell r="BC1001">
            <v>0</v>
          </cell>
          <cell r="BD1001">
            <v>0</v>
          </cell>
          <cell r="BE1001">
            <v>0.9</v>
          </cell>
          <cell r="BF1001">
            <v>0</v>
          </cell>
          <cell r="BG1001">
            <v>0</v>
          </cell>
          <cell r="BH1001">
            <v>0</v>
          </cell>
        </row>
        <row r="1002">
          <cell r="H1002">
            <v>2</v>
          </cell>
          <cell r="I1002">
            <v>0.9</v>
          </cell>
          <cell r="J1002">
            <v>0</v>
          </cell>
          <cell r="K1002">
            <v>0</v>
          </cell>
          <cell r="L1002">
            <v>0</v>
          </cell>
          <cell r="M1002">
            <v>0.9</v>
          </cell>
          <cell r="N1002">
            <v>0</v>
          </cell>
          <cell r="O1002">
            <v>0</v>
          </cell>
          <cell r="P1002">
            <v>0</v>
          </cell>
          <cell r="Q1002">
            <v>0.9</v>
          </cell>
          <cell r="R1002">
            <v>0</v>
          </cell>
          <cell r="S1002">
            <v>0</v>
          </cell>
          <cell r="T1002">
            <v>0</v>
          </cell>
          <cell r="U1002">
            <v>0.9</v>
          </cell>
          <cell r="V1002">
            <v>0</v>
          </cell>
          <cell r="W1002">
            <v>0</v>
          </cell>
          <cell r="X1002">
            <v>0</v>
          </cell>
          <cell r="Y1002">
            <v>0.9</v>
          </cell>
          <cell r="Z1002">
            <v>0</v>
          </cell>
          <cell r="AA1002">
            <v>0</v>
          </cell>
          <cell r="AB1002">
            <v>0</v>
          </cell>
          <cell r="AC1002">
            <v>0.9</v>
          </cell>
          <cell r="AD1002">
            <v>0</v>
          </cell>
          <cell r="AE1002">
            <v>0</v>
          </cell>
          <cell r="AF1002">
            <v>0</v>
          </cell>
          <cell r="AG1002">
            <v>0.9</v>
          </cell>
          <cell r="AH1002">
            <v>0</v>
          </cell>
          <cell r="AI1002">
            <v>0</v>
          </cell>
          <cell r="AJ1002">
            <v>0</v>
          </cell>
          <cell r="AK1002">
            <v>0.9</v>
          </cell>
          <cell r="AL1002">
            <v>0</v>
          </cell>
          <cell r="AM1002">
            <v>0</v>
          </cell>
          <cell r="AN1002">
            <v>0</v>
          </cell>
          <cell r="AO1002">
            <v>0.9</v>
          </cell>
          <cell r="AP1002">
            <v>0</v>
          </cell>
          <cell r="AQ1002">
            <v>0</v>
          </cell>
          <cell r="AR1002">
            <v>0</v>
          </cell>
          <cell r="AS1002">
            <v>0.9</v>
          </cell>
          <cell r="AT1002">
            <v>0</v>
          </cell>
          <cell r="AU1002">
            <v>0</v>
          </cell>
          <cell r="AV1002">
            <v>0</v>
          </cell>
          <cell r="AW1002">
            <v>0.9</v>
          </cell>
          <cell r="AX1002">
            <v>0</v>
          </cell>
          <cell r="AY1002">
            <v>0</v>
          </cell>
          <cell r="AZ1002">
            <v>0</v>
          </cell>
          <cell r="BA1002">
            <v>0.9</v>
          </cell>
          <cell r="BB1002">
            <v>0</v>
          </cell>
          <cell r="BC1002">
            <v>0</v>
          </cell>
          <cell r="BD1002">
            <v>0</v>
          </cell>
          <cell r="BE1002">
            <v>0.9</v>
          </cell>
          <cell r="BF1002">
            <v>0</v>
          </cell>
          <cell r="BG1002">
            <v>0</v>
          </cell>
          <cell r="BH1002">
            <v>0</v>
          </cell>
        </row>
        <row r="1003">
          <cell r="H1003">
            <v>3</v>
          </cell>
          <cell r="I1003">
            <v>0.9</v>
          </cell>
          <cell r="J1003">
            <v>0</v>
          </cell>
          <cell r="K1003">
            <v>0</v>
          </cell>
          <cell r="L1003">
            <v>0</v>
          </cell>
          <cell r="M1003">
            <v>0.9</v>
          </cell>
          <cell r="N1003">
            <v>0</v>
          </cell>
          <cell r="O1003">
            <v>0</v>
          </cell>
          <cell r="P1003">
            <v>0</v>
          </cell>
          <cell r="Q1003">
            <v>0.9</v>
          </cell>
          <cell r="R1003">
            <v>0</v>
          </cell>
          <cell r="S1003">
            <v>0</v>
          </cell>
          <cell r="T1003">
            <v>0</v>
          </cell>
          <cell r="U1003">
            <v>0.9</v>
          </cell>
          <cell r="V1003">
            <v>0</v>
          </cell>
          <cell r="W1003">
            <v>0</v>
          </cell>
          <cell r="X1003">
            <v>0</v>
          </cell>
          <cell r="Y1003">
            <v>0.9</v>
          </cell>
          <cell r="Z1003">
            <v>0</v>
          </cell>
          <cell r="AA1003">
            <v>0</v>
          </cell>
          <cell r="AB1003">
            <v>0</v>
          </cell>
          <cell r="AC1003">
            <v>0.9</v>
          </cell>
          <cell r="AD1003">
            <v>0</v>
          </cell>
          <cell r="AE1003">
            <v>0</v>
          </cell>
          <cell r="AF1003">
            <v>0</v>
          </cell>
          <cell r="AG1003">
            <v>0.9</v>
          </cell>
          <cell r="AH1003">
            <v>0</v>
          </cell>
          <cell r="AI1003">
            <v>0</v>
          </cell>
          <cell r="AJ1003">
            <v>0</v>
          </cell>
          <cell r="AK1003">
            <v>0.9</v>
          </cell>
          <cell r="AL1003">
            <v>0</v>
          </cell>
          <cell r="AM1003">
            <v>0</v>
          </cell>
          <cell r="AN1003">
            <v>0</v>
          </cell>
          <cell r="AO1003">
            <v>0.9</v>
          </cell>
          <cell r="AP1003">
            <v>0</v>
          </cell>
          <cell r="AQ1003">
            <v>0</v>
          </cell>
          <cell r="AR1003">
            <v>0</v>
          </cell>
          <cell r="AS1003">
            <v>0.9</v>
          </cell>
          <cell r="AT1003">
            <v>0</v>
          </cell>
          <cell r="AU1003">
            <v>0</v>
          </cell>
          <cell r="AV1003">
            <v>0</v>
          </cell>
          <cell r="AW1003">
            <v>0.9</v>
          </cell>
          <cell r="AX1003">
            <v>0</v>
          </cell>
          <cell r="AY1003">
            <v>0</v>
          </cell>
          <cell r="AZ1003">
            <v>0</v>
          </cell>
          <cell r="BA1003">
            <v>0.9</v>
          </cell>
          <cell r="BB1003">
            <v>0</v>
          </cell>
          <cell r="BC1003">
            <v>0</v>
          </cell>
          <cell r="BD1003">
            <v>0</v>
          </cell>
          <cell r="BE1003">
            <v>0.9</v>
          </cell>
          <cell r="BF1003">
            <v>0</v>
          </cell>
          <cell r="BG1003">
            <v>0</v>
          </cell>
          <cell r="BH1003">
            <v>0</v>
          </cell>
        </row>
        <row r="1004">
          <cell r="H1004">
            <v>4</v>
          </cell>
          <cell r="I1004">
            <v>0.9</v>
          </cell>
          <cell r="J1004">
            <v>0</v>
          </cell>
          <cell r="K1004">
            <v>0</v>
          </cell>
          <cell r="L1004">
            <v>0</v>
          </cell>
          <cell r="M1004">
            <v>0.9</v>
          </cell>
          <cell r="N1004">
            <v>0</v>
          </cell>
          <cell r="O1004">
            <v>0</v>
          </cell>
          <cell r="P1004">
            <v>0</v>
          </cell>
          <cell r="Q1004">
            <v>0.9</v>
          </cell>
          <cell r="R1004">
            <v>0</v>
          </cell>
          <cell r="S1004">
            <v>0</v>
          </cell>
          <cell r="T1004">
            <v>0</v>
          </cell>
          <cell r="U1004">
            <v>0.9</v>
          </cell>
          <cell r="V1004">
            <v>0</v>
          </cell>
          <cell r="W1004">
            <v>0</v>
          </cell>
          <cell r="X1004">
            <v>0</v>
          </cell>
          <cell r="Y1004">
            <v>0.9</v>
          </cell>
          <cell r="Z1004">
            <v>0</v>
          </cell>
          <cell r="AA1004">
            <v>0</v>
          </cell>
          <cell r="AB1004">
            <v>0</v>
          </cell>
          <cell r="AC1004">
            <v>0.9</v>
          </cell>
          <cell r="AD1004">
            <v>0</v>
          </cell>
          <cell r="AE1004">
            <v>0</v>
          </cell>
          <cell r="AF1004">
            <v>0</v>
          </cell>
          <cell r="AG1004">
            <v>0.9</v>
          </cell>
          <cell r="AH1004">
            <v>0</v>
          </cell>
          <cell r="AI1004">
            <v>0</v>
          </cell>
          <cell r="AJ1004">
            <v>0</v>
          </cell>
          <cell r="AK1004">
            <v>0.9</v>
          </cell>
          <cell r="AL1004">
            <v>0</v>
          </cell>
          <cell r="AM1004">
            <v>0</v>
          </cell>
          <cell r="AN1004">
            <v>0</v>
          </cell>
          <cell r="AO1004">
            <v>0.9</v>
          </cell>
          <cell r="AP1004">
            <v>0</v>
          </cell>
          <cell r="AQ1004">
            <v>0</v>
          </cell>
          <cell r="AR1004">
            <v>0</v>
          </cell>
          <cell r="AS1004">
            <v>0.9</v>
          </cell>
          <cell r="AT1004">
            <v>0</v>
          </cell>
          <cell r="AU1004">
            <v>0</v>
          </cell>
          <cell r="AV1004">
            <v>0</v>
          </cell>
          <cell r="AW1004">
            <v>0.9</v>
          </cell>
          <cell r="AX1004">
            <v>0</v>
          </cell>
          <cell r="AY1004">
            <v>0</v>
          </cell>
          <cell r="AZ1004">
            <v>0</v>
          </cell>
          <cell r="BA1004">
            <v>0.9</v>
          </cell>
          <cell r="BB1004">
            <v>0</v>
          </cell>
          <cell r="BC1004">
            <v>0</v>
          </cell>
          <cell r="BD1004">
            <v>0</v>
          </cell>
          <cell r="BE1004">
            <v>0.9</v>
          </cell>
          <cell r="BF1004">
            <v>0</v>
          </cell>
          <cell r="BG1004">
            <v>0</v>
          </cell>
          <cell r="BH1004">
            <v>0</v>
          </cell>
        </row>
        <row r="1005">
          <cell r="H1005">
            <v>5</v>
          </cell>
          <cell r="I1005">
            <v>0.9</v>
          </cell>
          <cell r="J1005">
            <v>0</v>
          </cell>
          <cell r="K1005">
            <v>0</v>
          </cell>
          <cell r="L1005">
            <v>0</v>
          </cell>
          <cell r="M1005">
            <v>0.9</v>
          </cell>
          <cell r="N1005">
            <v>0</v>
          </cell>
          <cell r="O1005">
            <v>0</v>
          </cell>
          <cell r="P1005">
            <v>0</v>
          </cell>
          <cell r="Q1005">
            <v>0.9</v>
          </cell>
          <cell r="R1005">
            <v>0</v>
          </cell>
          <cell r="S1005">
            <v>0</v>
          </cell>
          <cell r="T1005">
            <v>0</v>
          </cell>
          <cell r="U1005">
            <v>0.9</v>
          </cell>
          <cell r="V1005">
            <v>0</v>
          </cell>
          <cell r="W1005">
            <v>0</v>
          </cell>
          <cell r="X1005">
            <v>0</v>
          </cell>
          <cell r="Y1005">
            <v>0.9</v>
          </cell>
          <cell r="Z1005">
            <v>0</v>
          </cell>
          <cell r="AA1005">
            <v>0</v>
          </cell>
          <cell r="AB1005">
            <v>0</v>
          </cell>
          <cell r="AC1005">
            <v>0.9</v>
          </cell>
          <cell r="AD1005">
            <v>0</v>
          </cell>
          <cell r="AE1005">
            <v>0</v>
          </cell>
          <cell r="AF1005">
            <v>0</v>
          </cell>
          <cell r="AG1005">
            <v>0.9</v>
          </cell>
          <cell r="AH1005">
            <v>0</v>
          </cell>
          <cell r="AI1005">
            <v>0</v>
          </cell>
          <cell r="AJ1005">
            <v>0</v>
          </cell>
          <cell r="AK1005">
            <v>0.9</v>
          </cell>
          <cell r="AL1005">
            <v>0</v>
          </cell>
          <cell r="AM1005">
            <v>0</v>
          </cell>
          <cell r="AN1005">
            <v>0</v>
          </cell>
          <cell r="AO1005">
            <v>0.9</v>
          </cell>
          <cell r="AP1005">
            <v>0</v>
          </cell>
          <cell r="AQ1005">
            <v>0</v>
          </cell>
          <cell r="AR1005">
            <v>0</v>
          </cell>
          <cell r="AS1005">
            <v>0.9</v>
          </cell>
          <cell r="AT1005">
            <v>0</v>
          </cell>
          <cell r="AU1005">
            <v>0</v>
          </cell>
          <cell r="AV1005">
            <v>0</v>
          </cell>
          <cell r="AW1005">
            <v>0.9</v>
          </cell>
          <cell r="AX1005">
            <v>0</v>
          </cell>
          <cell r="AY1005">
            <v>0</v>
          </cell>
          <cell r="AZ1005">
            <v>0</v>
          </cell>
          <cell r="BA1005">
            <v>0.9</v>
          </cell>
          <cell r="BB1005">
            <v>0</v>
          </cell>
          <cell r="BC1005">
            <v>0</v>
          </cell>
          <cell r="BD1005">
            <v>0</v>
          </cell>
          <cell r="BE1005">
            <v>0.9</v>
          </cell>
          <cell r="BF1005">
            <v>0</v>
          </cell>
          <cell r="BG1005">
            <v>0</v>
          </cell>
          <cell r="BH1005">
            <v>0</v>
          </cell>
        </row>
        <row r="1006">
          <cell r="H1006">
            <v>6</v>
          </cell>
          <cell r="I1006">
            <v>0.9</v>
          </cell>
          <cell r="J1006">
            <v>0</v>
          </cell>
          <cell r="K1006">
            <v>0</v>
          </cell>
          <cell r="L1006">
            <v>0</v>
          </cell>
          <cell r="M1006">
            <v>0.9</v>
          </cell>
          <cell r="N1006">
            <v>0</v>
          </cell>
          <cell r="O1006">
            <v>0</v>
          </cell>
          <cell r="P1006">
            <v>0</v>
          </cell>
          <cell r="Q1006">
            <v>0.9</v>
          </cell>
          <cell r="R1006">
            <v>0</v>
          </cell>
          <cell r="S1006">
            <v>0</v>
          </cell>
          <cell r="T1006">
            <v>0</v>
          </cell>
          <cell r="U1006">
            <v>0.9</v>
          </cell>
          <cell r="V1006">
            <v>0</v>
          </cell>
          <cell r="W1006">
            <v>0</v>
          </cell>
          <cell r="X1006">
            <v>0</v>
          </cell>
          <cell r="Y1006">
            <v>0.9</v>
          </cell>
          <cell r="Z1006">
            <v>0</v>
          </cell>
          <cell r="AA1006">
            <v>0</v>
          </cell>
          <cell r="AB1006">
            <v>0</v>
          </cell>
          <cell r="AC1006">
            <v>0.9</v>
          </cell>
          <cell r="AD1006">
            <v>0</v>
          </cell>
          <cell r="AE1006">
            <v>0</v>
          </cell>
          <cell r="AF1006">
            <v>0</v>
          </cell>
          <cell r="AG1006">
            <v>0.9</v>
          </cell>
          <cell r="AH1006">
            <v>0</v>
          </cell>
          <cell r="AI1006">
            <v>0</v>
          </cell>
          <cell r="AJ1006">
            <v>0</v>
          </cell>
          <cell r="AK1006">
            <v>0.9</v>
          </cell>
          <cell r="AL1006">
            <v>0</v>
          </cell>
          <cell r="AM1006">
            <v>0</v>
          </cell>
          <cell r="AN1006">
            <v>0</v>
          </cell>
          <cell r="AO1006">
            <v>0.9</v>
          </cell>
          <cell r="AP1006">
            <v>0</v>
          </cell>
          <cell r="AQ1006">
            <v>0</v>
          </cell>
          <cell r="AR1006">
            <v>0</v>
          </cell>
          <cell r="AS1006">
            <v>0.9</v>
          </cell>
          <cell r="AT1006">
            <v>0</v>
          </cell>
          <cell r="AU1006">
            <v>0</v>
          </cell>
          <cell r="AV1006">
            <v>0</v>
          </cell>
          <cell r="AW1006">
            <v>0.9</v>
          </cell>
          <cell r="AX1006">
            <v>0</v>
          </cell>
          <cell r="AY1006">
            <v>0</v>
          </cell>
          <cell r="AZ1006">
            <v>0</v>
          </cell>
          <cell r="BA1006">
            <v>0.9</v>
          </cell>
          <cell r="BB1006">
            <v>0</v>
          </cell>
          <cell r="BC1006">
            <v>0</v>
          </cell>
          <cell r="BD1006">
            <v>0</v>
          </cell>
          <cell r="BE1006">
            <v>0.9</v>
          </cell>
          <cell r="BF1006">
            <v>0</v>
          </cell>
          <cell r="BG1006">
            <v>0</v>
          </cell>
          <cell r="BH1006">
            <v>0</v>
          </cell>
        </row>
        <row r="1007">
          <cell r="H1007" t="str">
            <v>Otros</v>
          </cell>
          <cell r="I1007">
            <v>0.9</v>
          </cell>
          <cell r="J1007">
            <v>0</v>
          </cell>
          <cell r="K1007">
            <v>0</v>
          </cell>
          <cell r="L1007">
            <v>0</v>
          </cell>
          <cell r="M1007">
            <v>0.9</v>
          </cell>
          <cell r="N1007">
            <v>0</v>
          </cell>
          <cell r="O1007">
            <v>0</v>
          </cell>
          <cell r="P1007">
            <v>0</v>
          </cell>
          <cell r="Q1007">
            <v>0.9</v>
          </cell>
          <cell r="R1007">
            <v>0</v>
          </cell>
          <cell r="S1007">
            <v>0</v>
          </cell>
          <cell r="T1007">
            <v>0</v>
          </cell>
          <cell r="U1007">
            <v>0.9</v>
          </cell>
          <cell r="V1007">
            <v>0</v>
          </cell>
          <cell r="W1007">
            <v>0</v>
          </cell>
          <cell r="X1007">
            <v>0</v>
          </cell>
          <cell r="Y1007">
            <v>0.9</v>
          </cell>
          <cell r="Z1007">
            <v>0</v>
          </cell>
          <cell r="AA1007">
            <v>0</v>
          </cell>
          <cell r="AB1007">
            <v>0</v>
          </cell>
          <cell r="AC1007">
            <v>0.9</v>
          </cell>
          <cell r="AD1007">
            <v>0</v>
          </cell>
          <cell r="AE1007">
            <v>0</v>
          </cell>
          <cell r="AF1007">
            <v>0</v>
          </cell>
          <cell r="AG1007">
            <v>0.9</v>
          </cell>
          <cell r="AH1007">
            <v>0</v>
          </cell>
          <cell r="AI1007">
            <v>0</v>
          </cell>
          <cell r="AJ1007">
            <v>0</v>
          </cell>
          <cell r="AK1007">
            <v>0.9</v>
          </cell>
          <cell r="AL1007">
            <v>0</v>
          </cell>
          <cell r="AM1007">
            <v>0</v>
          </cell>
          <cell r="AN1007">
            <v>0</v>
          </cell>
          <cell r="AO1007">
            <v>0.9</v>
          </cell>
          <cell r="AP1007">
            <v>0</v>
          </cell>
          <cell r="AQ1007">
            <v>0</v>
          </cell>
          <cell r="AR1007">
            <v>0</v>
          </cell>
          <cell r="AS1007">
            <v>0.9</v>
          </cell>
          <cell r="AT1007">
            <v>0</v>
          </cell>
          <cell r="AU1007">
            <v>0</v>
          </cell>
          <cell r="AV1007">
            <v>0</v>
          </cell>
          <cell r="AW1007">
            <v>0.9</v>
          </cell>
          <cell r="AX1007">
            <v>0</v>
          </cell>
          <cell r="AY1007">
            <v>0</v>
          </cell>
          <cell r="AZ1007">
            <v>0</v>
          </cell>
          <cell r="BA1007">
            <v>0.9</v>
          </cell>
          <cell r="BB1007">
            <v>0</v>
          </cell>
          <cell r="BC1007">
            <v>0</v>
          </cell>
          <cell r="BD1007">
            <v>0</v>
          </cell>
          <cell r="BE1007">
            <v>0.9</v>
          </cell>
          <cell r="BF1007">
            <v>0</v>
          </cell>
          <cell r="BG1007">
            <v>0</v>
          </cell>
          <cell r="BH1007">
            <v>0</v>
          </cell>
        </row>
        <row r="1008">
          <cell r="H1008" t="str">
            <v>Subtotal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  <cell r="AO1008">
            <v>0</v>
          </cell>
          <cell r="AP1008">
            <v>0</v>
          </cell>
          <cell r="AQ1008">
            <v>0</v>
          </cell>
          <cell r="AR1008">
            <v>0</v>
          </cell>
          <cell r="AS1008">
            <v>0</v>
          </cell>
          <cell r="AT1008">
            <v>0</v>
          </cell>
          <cell r="AU1008">
            <v>0</v>
          </cell>
          <cell r="AV1008">
            <v>0</v>
          </cell>
          <cell r="AW1008">
            <v>0</v>
          </cell>
          <cell r="AX1008">
            <v>0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0</v>
          </cell>
          <cell r="BD1008">
            <v>0</v>
          </cell>
          <cell r="BE1008">
            <v>0</v>
          </cell>
          <cell r="BF1008">
            <v>0</v>
          </cell>
          <cell r="BG1008">
            <v>0</v>
          </cell>
          <cell r="BH1008">
            <v>0</v>
          </cell>
        </row>
        <row r="1010">
          <cell r="H1010" t="str">
            <v xml:space="preserve">Grandes </v>
          </cell>
        </row>
        <row r="1011">
          <cell r="H1011" t="str">
            <v>Generadores</v>
          </cell>
        </row>
        <row r="1012">
          <cell r="H1012">
            <v>1</v>
          </cell>
          <cell r="I1012">
            <v>0.9</v>
          </cell>
          <cell r="J1012">
            <v>0</v>
          </cell>
          <cell r="K1012">
            <v>0</v>
          </cell>
          <cell r="L1012">
            <v>0</v>
          </cell>
          <cell r="M1012">
            <v>0.9</v>
          </cell>
          <cell r="N1012">
            <v>0</v>
          </cell>
          <cell r="O1012">
            <v>0</v>
          </cell>
          <cell r="P1012">
            <v>0</v>
          </cell>
          <cell r="Q1012">
            <v>0.9</v>
          </cell>
          <cell r="R1012">
            <v>0</v>
          </cell>
          <cell r="S1012">
            <v>0</v>
          </cell>
          <cell r="T1012">
            <v>0</v>
          </cell>
          <cell r="U1012">
            <v>0.9</v>
          </cell>
          <cell r="V1012">
            <v>0</v>
          </cell>
          <cell r="W1012">
            <v>0</v>
          </cell>
          <cell r="X1012">
            <v>0</v>
          </cell>
          <cell r="Y1012">
            <v>0.9</v>
          </cell>
          <cell r="Z1012">
            <v>0</v>
          </cell>
          <cell r="AA1012">
            <v>0</v>
          </cell>
          <cell r="AB1012">
            <v>0</v>
          </cell>
          <cell r="AC1012">
            <v>0.9</v>
          </cell>
          <cell r="AD1012">
            <v>0</v>
          </cell>
          <cell r="AE1012">
            <v>0</v>
          </cell>
          <cell r="AF1012">
            <v>0</v>
          </cell>
          <cell r="AG1012">
            <v>0.9</v>
          </cell>
          <cell r="AH1012">
            <v>0</v>
          </cell>
          <cell r="AI1012">
            <v>0</v>
          </cell>
          <cell r="AJ1012">
            <v>0</v>
          </cell>
          <cell r="AK1012">
            <v>0.9</v>
          </cell>
          <cell r="AL1012">
            <v>0</v>
          </cell>
          <cell r="AM1012">
            <v>0</v>
          </cell>
          <cell r="AN1012">
            <v>0</v>
          </cell>
          <cell r="AO1012">
            <v>0.9</v>
          </cell>
          <cell r="AP1012">
            <v>0</v>
          </cell>
          <cell r="AQ1012">
            <v>0</v>
          </cell>
          <cell r="AR1012">
            <v>0</v>
          </cell>
          <cell r="AS1012">
            <v>0.9</v>
          </cell>
          <cell r="AT1012">
            <v>0</v>
          </cell>
          <cell r="AU1012">
            <v>0</v>
          </cell>
          <cell r="AV1012">
            <v>0</v>
          </cell>
          <cell r="AW1012">
            <v>0.9</v>
          </cell>
          <cell r="AX1012">
            <v>0</v>
          </cell>
          <cell r="AY1012">
            <v>0</v>
          </cell>
          <cell r="AZ1012">
            <v>0</v>
          </cell>
          <cell r="BA1012">
            <v>0.9</v>
          </cell>
          <cell r="BB1012">
            <v>0</v>
          </cell>
          <cell r="BC1012">
            <v>0</v>
          </cell>
          <cell r="BD1012">
            <v>0</v>
          </cell>
          <cell r="BE1012">
            <v>0.9</v>
          </cell>
          <cell r="BF1012">
            <v>0</v>
          </cell>
          <cell r="BG1012">
            <v>0</v>
          </cell>
          <cell r="BH1012">
            <v>0</v>
          </cell>
        </row>
        <row r="1013">
          <cell r="H1013">
            <v>2</v>
          </cell>
          <cell r="I1013">
            <v>0.9</v>
          </cell>
          <cell r="J1013">
            <v>0</v>
          </cell>
          <cell r="K1013">
            <v>0</v>
          </cell>
          <cell r="L1013">
            <v>0</v>
          </cell>
          <cell r="M1013">
            <v>0.9</v>
          </cell>
          <cell r="N1013">
            <v>0</v>
          </cell>
          <cell r="O1013">
            <v>0</v>
          </cell>
          <cell r="P1013">
            <v>0</v>
          </cell>
          <cell r="Q1013">
            <v>0.9</v>
          </cell>
          <cell r="R1013">
            <v>0</v>
          </cell>
          <cell r="S1013">
            <v>0</v>
          </cell>
          <cell r="T1013">
            <v>0</v>
          </cell>
          <cell r="U1013">
            <v>0.9</v>
          </cell>
          <cell r="V1013">
            <v>0</v>
          </cell>
          <cell r="W1013">
            <v>0</v>
          </cell>
          <cell r="X1013">
            <v>0</v>
          </cell>
          <cell r="Y1013">
            <v>0.9</v>
          </cell>
          <cell r="Z1013">
            <v>0</v>
          </cell>
          <cell r="AA1013">
            <v>0</v>
          </cell>
          <cell r="AB1013">
            <v>0</v>
          </cell>
          <cell r="AC1013">
            <v>0.9</v>
          </cell>
          <cell r="AD1013">
            <v>0</v>
          </cell>
          <cell r="AE1013">
            <v>0</v>
          </cell>
          <cell r="AF1013">
            <v>0</v>
          </cell>
          <cell r="AG1013">
            <v>0.9</v>
          </cell>
          <cell r="AH1013">
            <v>0</v>
          </cell>
          <cell r="AI1013">
            <v>0</v>
          </cell>
          <cell r="AJ1013">
            <v>0</v>
          </cell>
          <cell r="AK1013">
            <v>0.9</v>
          </cell>
          <cell r="AL1013">
            <v>0</v>
          </cell>
          <cell r="AM1013">
            <v>0</v>
          </cell>
          <cell r="AN1013">
            <v>0</v>
          </cell>
          <cell r="AO1013">
            <v>0.9</v>
          </cell>
          <cell r="AP1013">
            <v>0</v>
          </cell>
          <cell r="AQ1013">
            <v>0</v>
          </cell>
          <cell r="AR1013">
            <v>0</v>
          </cell>
          <cell r="AS1013">
            <v>0.9</v>
          </cell>
          <cell r="AT1013">
            <v>0</v>
          </cell>
          <cell r="AU1013">
            <v>0</v>
          </cell>
          <cell r="AV1013">
            <v>0</v>
          </cell>
          <cell r="AW1013">
            <v>0.9</v>
          </cell>
          <cell r="AX1013">
            <v>0</v>
          </cell>
          <cell r="AY1013">
            <v>0</v>
          </cell>
          <cell r="AZ1013">
            <v>0</v>
          </cell>
          <cell r="BA1013">
            <v>0.9</v>
          </cell>
          <cell r="BB1013">
            <v>0</v>
          </cell>
          <cell r="BC1013">
            <v>0</v>
          </cell>
          <cell r="BD1013">
            <v>0</v>
          </cell>
          <cell r="BE1013">
            <v>0.9</v>
          </cell>
          <cell r="BF1013">
            <v>0</v>
          </cell>
          <cell r="BG1013">
            <v>0</v>
          </cell>
          <cell r="BH1013">
            <v>0</v>
          </cell>
        </row>
        <row r="1014">
          <cell r="H1014">
            <v>3</v>
          </cell>
          <cell r="I1014">
            <v>0.9</v>
          </cell>
          <cell r="J1014">
            <v>0</v>
          </cell>
          <cell r="K1014">
            <v>0</v>
          </cell>
          <cell r="L1014">
            <v>0</v>
          </cell>
          <cell r="M1014">
            <v>0.9</v>
          </cell>
          <cell r="N1014">
            <v>0</v>
          </cell>
          <cell r="O1014">
            <v>0</v>
          </cell>
          <cell r="P1014">
            <v>0</v>
          </cell>
          <cell r="Q1014">
            <v>0.9</v>
          </cell>
          <cell r="R1014">
            <v>0</v>
          </cell>
          <cell r="S1014">
            <v>0</v>
          </cell>
          <cell r="T1014">
            <v>0</v>
          </cell>
          <cell r="U1014">
            <v>0.9</v>
          </cell>
          <cell r="V1014">
            <v>0</v>
          </cell>
          <cell r="W1014">
            <v>0</v>
          </cell>
          <cell r="X1014">
            <v>0</v>
          </cell>
          <cell r="Y1014">
            <v>0.9</v>
          </cell>
          <cell r="Z1014">
            <v>0</v>
          </cell>
          <cell r="AA1014">
            <v>0</v>
          </cell>
          <cell r="AB1014">
            <v>0</v>
          </cell>
          <cell r="AC1014">
            <v>0.9</v>
          </cell>
          <cell r="AD1014">
            <v>0</v>
          </cell>
          <cell r="AE1014">
            <v>0</v>
          </cell>
          <cell r="AF1014">
            <v>0</v>
          </cell>
          <cell r="AG1014">
            <v>0.9</v>
          </cell>
          <cell r="AH1014">
            <v>0</v>
          </cell>
          <cell r="AI1014">
            <v>0</v>
          </cell>
          <cell r="AJ1014">
            <v>0</v>
          </cell>
          <cell r="AK1014">
            <v>0.9</v>
          </cell>
          <cell r="AL1014">
            <v>0</v>
          </cell>
          <cell r="AM1014">
            <v>0</v>
          </cell>
          <cell r="AN1014">
            <v>0</v>
          </cell>
          <cell r="AO1014">
            <v>0.9</v>
          </cell>
          <cell r="AP1014">
            <v>0</v>
          </cell>
          <cell r="AQ1014">
            <v>0</v>
          </cell>
          <cell r="AR1014">
            <v>0</v>
          </cell>
          <cell r="AS1014">
            <v>0.9</v>
          </cell>
          <cell r="AT1014">
            <v>0</v>
          </cell>
          <cell r="AU1014">
            <v>0</v>
          </cell>
          <cell r="AV1014">
            <v>0</v>
          </cell>
          <cell r="AW1014">
            <v>0.9</v>
          </cell>
          <cell r="AX1014">
            <v>0</v>
          </cell>
          <cell r="AY1014">
            <v>0</v>
          </cell>
          <cell r="AZ1014">
            <v>0</v>
          </cell>
          <cell r="BA1014">
            <v>0.9</v>
          </cell>
          <cell r="BB1014">
            <v>0</v>
          </cell>
          <cell r="BC1014">
            <v>0</v>
          </cell>
          <cell r="BD1014">
            <v>0</v>
          </cell>
          <cell r="BE1014">
            <v>0.9</v>
          </cell>
          <cell r="BF1014">
            <v>0</v>
          </cell>
          <cell r="BG1014">
            <v>0</v>
          </cell>
          <cell r="BH1014">
            <v>0</v>
          </cell>
        </row>
        <row r="1015">
          <cell r="H1015" t="str">
            <v>Otros</v>
          </cell>
          <cell r="I1015">
            <v>0.9</v>
          </cell>
          <cell r="J1015">
            <v>0</v>
          </cell>
          <cell r="K1015">
            <v>0</v>
          </cell>
          <cell r="L1015">
            <v>0</v>
          </cell>
          <cell r="M1015">
            <v>0.9</v>
          </cell>
          <cell r="N1015">
            <v>0</v>
          </cell>
          <cell r="O1015">
            <v>0</v>
          </cell>
          <cell r="P1015">
            <v>0</v>
          </cell>
          <cell r="Q1015">
            <v>0.9</v>
          </cell>
          <cell r="R1015">
            <v>0</v>
          </cell>
          <cell r="S1015">
            <v>0</v>
          </cell>
          <cell r="T1015">
            <v>0</v>
          </cell>
          <cell r="U1015">
            <v>0.9</v>
          </cell>
          <cell r="V1015">
            <v>0</v>
          </cell>
          <cell r="W1015">
            <v>0</v>
          </cell>
          <cell r="X1015">
            <v>0</v>
          </cell>
          <cell r="Y1015">
            <v>0.9</v>
          </cell>
          <cell r="Z1015">
            <v>0</v>
          </cell>
          <cell r="AA1015">
            <v>0</v>
          </cell>
          <cell r="AB1015">
            <v>0</v>
          </cell>
          <cell r="AC1015">
            <v>0.9</v>
          </cell>
          <cell r="AD1015">
            <v>0</v>
          </cell>
          <cell r="AE1015">
            <v>0</v>
          </cell>
          <cell r="AF1015">
            <v>0</v>
          </cell>
          <cell r="AG1015">
            <v>0.9</v>
          </cell>
          <cell r="AH1015">
            <v>0</v>
          </cell>
          <cell r="AI1015">
            <v>0</v>
          </cell>
          <cell r="AJ1015">
            <v>0</v>
          </cell>
          <cell r="AK1015">
            <v>0.9</v>
          </cell>
          <cell r="AL1015">
            <v>0</v>
          </cell>
          <cell r="AM1015">
            <v>0</v>
          </cell>
          <cell r="AN1015">
            <v>0</v>
          </cell>
          <cell r="AO1015">
            <v>0.9</v>
          </cell>
          <cell r="AP1015">
            <v>0</v>
          </cell>
          <cell r="AQ1015">
            <v>0</v>
          </cell>
          <cell r="AR1015">
            <v>0</v>
          </cell>
          <cell r="AS1015">
            <v>0.9</v>
          </cell>
          <cell r="AT1015">
            <v>0</v>
          </cell>
          <cell r="AU1015">
            <v>0</v>
          </cell>
          <cell r="AV1015">
            <v>0</v>
          </cell>
          <cell r="AW1015">
            <v>0.9</v>
          </cell>
          <cell r="AX1015">
            <v>0</v>
          </cell>
          <cell r="AY1015">
            <v>0</v>
          </cell>
          <cell r="AZ1015">
            <v>0</v>
          </cell>
          <cell r="BA1015">
            <v>0.9</v>
          </cell>
          <cell r="BB1015">
            <v>0</v>
          </cell>
          <cell r="BC1015">
            <v>0</v>
          </cell>
          <cell r="BD1015">
            <v>0</v>
          </cell>
          <cell r="BE1015">
            <v>0.9</v>
          </cell>
          <cell r="BF1015">
            <v>0</v>
          </cell>
          <cell r="BG1015">
            <v>0</v>
          </cell>
          <cell r="BH1015">
            <v>0</v>
          </cell>
        </row>
        <row r="1016">
          <cell r="H1016" t="str">
            <v>Subtotal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P1016">
            <v>0</v>
          </cell>
          <cell r="AQ1016">
            <v>0</v>
          </cell>
          <cell r="AR1016">
            <v>0</v>
          </cell>
          <cell r="AS1016">
            <v>0</v>
          </cell>
          <cell r="AT1016">
            <v>0</v>
          </cell>
          <cell r="AU1016">
            <v>0</v>
          </cell>
          <cell r="AV1016">
            <v>0</v>
          </cell>
          <cell r="AW1016">
            <v>0</v>
          </cell>
          <cell r="AX1016">
            <v>0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0</v>
          </cell>
          <cell r="BD1016">
            <v>0</v>
          </cell>
          <cell r="BE1016">
            <v>0</v>
          </cell>
          <cell r="BF1016">
            <v>0</v>
          </cell>
          <cell r="BG1016">
            <v>0</v>
          </cell>
          <cell r="BH1016">
            <v>0</v>
          </cell>
        </row>
        <row r="1018">
          <cell r="H1018" t="str">
            <v>OTROS</v>
          </cell>
          <cell r="I1018">
            <v>0.9</v>
          </cell>
          <cell r="J1018">
            <v>0</v>
          </cell>
          <cell r="K1018">
            <v>0</v>
          </cell>
          <cell r="L1018">
            <v>0</v>
          </cell>
          <cell r="M1018">
            <v>0.9</v>
          </cell>
          <cell r="N1018">
            <v>0</v>
          </cell>
          <cell r="O1018">
            <v>0</v>
          </cell>
          <cell r="P1018">
            <v>0</v>
          </cell>
          <cell r="Q1018">
            <v>0.9</v>
          </cell>
          <cell r="R1018">
            <v>0</v>
          </cell>
          <cell r="S1018">
            <v>0</v>
          </cell>
          <cell r="T1018">
            <v>0</v>
          </cell>
          <cell r="U1018">
            <v>0.9</v>
          </cell>
          <cell r="V1018">
            <v>0</v>
          </cell>
          <cell r="W1018">
            <v>0</v>
          </cell>
          <cell r="X1018">
            <v>0</v>
          </cell>
          <cell r="Y1018">
            <v>0.9</v>
          </cell>
          <cell r="Z1018">
            <v>0</v>
          </cell>
          <cell r="AA1018">
            <v>0</v>
          </cell>
          <cell r="AB1018">
            <v>0</v>
          </cell>
          <cell r="AC1018">
            <v>0.9</v>
          </cell>
          <cell r="AD1018">
            <v>0</v>
          </cell>
          <cell r="AE1018">
            <v>0</v>
          </cell>
          <cell r="AF1018">
            <v>0</v>
          </cell>
          <cell r="AG1018">
            <v>0.9</v>
          </cell>
          <cell r="AH1018">
            <v>0</v>
          </cell>
          <cell r="AI1018">
            <v>0</v>
          </cell>
          <cell r="AJ1018">
            <v>0</v>
          </cell>
          <cell r="AK1018">
            <v>0.9</v>
          </cell>
          <cell r="AL1018">
            <v>0</v>
          </cell>
          <cell r="AM1018">
            <v>0</v>
          </cell>
          <cell r="AN1018">
            <v>0</v>
          </cell>
          <cell r="AO1018">
            <v>0.9</v>
          </cell>
          <cell r="AP1018">
            <v>0</v>
          </cell>
          <cell r="AQ1018">
            <v>0</v>
          </cell>
          <cell r="AR1018">
            <v>0</v>
          </cell>
          <cell r="AS1018">
            <v>0.9</v>
          </cell>
          <cell r="AT1018">
            <v>0</v>
          </cell>
          <cell r="AU1018">
            <v>0</v>
          </cell>
          <cell r="AV1018">
            <v>0</v>
          </cell>
          <cell r="AW1018">
            <v>0.9</v>
          </cell>
          <cell r="AX1018">
            <v>0</v>
          </cell>
          <cell r="AY1018">
            <v>0</v>
          </cell>
          <cell r="AZ1018">
            <v>0</v>
          </cell>
          <cell r="BA1018">
            <v>0.9</v>
          </cell>
          <cell r="BB1018">
            <v>0</v>
          </cell>
          <cell r="BC1018">
            <v>0</v>
          </cell>
          <cell r="BD1018">
            <v>0</v>
          </cell>
          <cell r="BE1018">
            <v>0.9</v>
          </cell>
          <cell r="BF1018">
            <v>0</v>
          </cell>
          <cell r="BG1018">
            <v>0</v>
          </cell>
          <cell r="BH1018">
            <v>0</v>
          </cell>
        </row>
        <row r="1020">
          <cell r="H1020" t="str">
            <v>TOTAL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0</v>
          </cell>
          <cell r="AE1020">
            <v>0</v>
          </cell>
          <cell r="AF1020">
            <v>0</v>
          </cell>
          <cell r="AG1020">
            <v>0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0</v>
          </cell>
          <cell r="AN1020">
            <v>0</v>
          </cell>
          <cell r="AO1020">
            <v>0</v>
          </cell>
          <cell r="AP1020">
            <v>0</v>
          </cell>
          <cell r="AQ1020">
            <v>0</v>
          </cell>
          <cell r="AR1020">
            <v>0</v>
          </cell>
          <cell r="AS1020">
            <v>0</v>
          </cell>
          <cell r="AT1020">
            <v>0</v>
          </cell>
          <cell r="AU1020">
            <v>0</v>
          </cell>
          <cell r="AV1020">
            <v>0</v>
          </cell>
          <cell r="AW1020">
            <v>0</v>
          </cell>
          <cell r="AX1020">
            <v>0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0</v>
          </cell>
          <cell r="BD1020">
            <v>0</v>
          </cell>
          <cell r="BE1020">
            <v>0</v>
          </cell>
          <cell r="BF1020">
            <v>0</v>
          </cell>
          <cell r="BG1020">
            <v>0</v>
          </cell>
          <cell r="BH1020">
            <v>0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ipc_total-ano" preserveFormatting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ern.nyu.edu/~adamodar/New_Home_Page/data.html" TargetMode="External"/><Relationship Id="rId2" Type="http://schemas.openxmlformats.org/officeDocument/2006/relationships/hyperlink" Target="http://www.damodaran.com/" TargetMode="External"/><Relationship Id="rId1" Type="http://schemas.openxmlformats.org/officeDocument/2006/relationships/hyperlink" Target="mailto:adamodar@stern.nyu.edu?subject=Data%20on%20website" TargetMode="External"/><Relationship Id="rId5" Type="http://schemas.openxmlformats.org/officeDocument/2006/relationships/hyperlink" Target="http://www.stern.nyu.edu/~adamodar/New_Home_Page/datafile/variable.htm" TargetMode="External"/><Relationship Id="rId4" Type="http://schemas.openxmlformats.org/officeDocument/2006/relationships/hyperlink" Target="http://www.stern.nyu.edu/~adamodar/pc/datasets/indname.xls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ern.nyu.edu/~adamodar/New_Home_Page/data.html" TargetMode="External"/><Relationship Id="rId2" Type="http://schemas.openxmlformats.org/officeDocument/2006/relationships/hyperlink" Target="http://www.damodaran.com/" TargetMode="External"/><Relationship Id="rId1" Type="http://schemas.openxmlformats.org/officeDocument/2006/relationships/hyperlink" Target="mailto:adamodar@stern.nyu.edu?subject=Data%20on%20website" TargetMode="External"/><Relationship Id="rId5" Type="http://schemas.openxmlformats.org/officeDocument/2006/relationships/hyperlink" Target="http://www.stern.nyu.edu/~adamodar/New_Home_Page/datafile/variable.htm" TargetMode="External"/><Relationship Id="rId4" Type="http://schemas.openxmlformats.org/officeDocument/2006/relationships/hyperlink" Target="http://www.stern.nyu.edu/~adamodar/pc/datasets/indname.xl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ane.gov.co/files/investigaciones/fichas/IPC.pdf" TargetMode="External"/><Relationship Id="rId2" Type="http://schemas.openxmlformats.org/officeDocument/2006/relationships/hyperlink" Target="http://www.dane.gov.co/" TargetMode="External"/><Relationship Id="rId1" Type="http://schemas.openxmlformats.org/officeDocument/2006/relationships/hyperlink" Target="http://obiee.banrep.gov.co/analytics/Missing_/Precios/html/DESC_IPC.html" TargetMode="External"/><Relationship Id="rId4" Type="http://schemas.openxmlformats.org/officeDocument/2006/relationships/queryTable" Target="../queryTables/query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5:O41"/>
  <sheetViews>
    <sheetView showGridLines="0" zoomScale="85" zoomScaleNormal="85" workbookViewId="0">
      <selection activeCell="F33" sqref="F33"/>
    </sheetView>
  </sheetViews>
  <sheetFormatPr baseColWidth="10" defaultRowHeight="15" x14ac:dyDescent="0.25"/>
  <cols>
    <col min="1" max="1" width="6" customWidth="1"/>
    <col min="4" max="4" width="30.42578125" customWidth="1"/>
    <col min="5" max="5" width="4" customWidth="1"/>
    <col min="7" max="7" width="5.85546875" customWidth="1"/>
    <col min="8" max="8" width="11" customWidth="1"/>
    <col min="11" max="11" width="24" customWidth="1"/>
    <col min="12" max="12" width="3.5703125" customWidth="1"/>
    <col min="15" max="15" width="27" customWidth="1"/>
    <col min="255" max="255" width="6" customWidth="1"/>
  </cols>
  <sheetData>
    <row r="5" spans="2:15" x14ac:dyDescent="0.25">
      <c r="F5" s="1"/>
    </row>
    <row r="6" spans="2:15" x14ac:dyDescent="0.25">
      <c r="F6" s="1"/>
    </row>
    <row r="7" spans="2:15" x14ac:dyDescent="0.25">
      <c r="F7" s="85"/>
    </row>
    <row r="8" spans="2:15" x14ac:dyDescent="0.25">
      <c r="B8" s="547" t="s">
        <v>701</v>
      </c>
      <c r="C8" s="547"/>
      <c r="D8" s="547"/>
      <c r="F8" s="51"/>
    </row>
    <row r="9" spans="2:15" x14ac:dyDescent="0.25">
      <c r="F9" s="85"/>
    </row>
    <row r="10" spans="2:15" s="1" customFormat="1" ht="12.75" x14ac:dyDescent="0.2">
      <c r="B10" s="547" t="s">
        <v>702</v>
      </c>
      <c r="C10" s="547"/>
      <c r="D10" s="547"/>
      <c r="E10" s="2"/>
      <c r="F10" s="51"/>
      <c r="I10" s="547" t="s">
        <v>703</v>
      </c>
      <c r="J10" s="547"/>
      <c r="K10" s="547"/>
      <c r="L10" s="2"/>
      <c r="M10" s="547" t="s">
        <v>711</v>
      </c>
      <c r="N10" s="547"/>
      <c r="O10" s="547"/>
    </row>
    <row r="11" spans="2:15" s="1" customFormat="1" ht="12.75" x14ac:dyDescent="0.2">
      <c r="B11" s="2"/>
      <c r="C11" s="2"/>
      <c r="D11" s="2"/>
      <c r="E11" s="2"/>
      <c r="F11" s="85"/>
      <c r="I11" s="2"/>
      <c r="J11" s="2"/>
      <c r="K11" s="2"/>
      <c r="L11" s="2"/>
      <c r="M11" s="2"/>
      <c r="N11" s="2"/>
      <c r="O11" s="2"/>
    </row>
    <row r="12" spans="2:15" s="1" customFormat="1" ht="12.75" x14ac:dyDescent="0.2">
      <c r="B12" s="547" t="s">
        <v>714</v>
      </c>
      <c r="C12" s="547"/>
      <c r="D12" s="547"/>
      <c r="E12" s="2"/>
      <c r="F12" s="51"/>
      <c r="I12" s="547" t="s">
        <v>689</v>
      </c>
      <c r="J12" s="547"/>
      <c r="K12" s="547"/>
      <c r="L12" s="2"/>
      <c r="M12" s="547" t="s">
        <v>817</v>
      </c>
      <c r="N12" s="547"/>
      <c r="O12" s="547"/>
    </row>
    <row r="13" spans="2:15" s="1" customFormat="1" ht="12.75" x14ac:dyDescent="0.2">
      <c r="B13" s="2"/>
      <c r="C13" s="2"/>
      <c r="D13" s="2"/>
      <c r="E13" s="2"/>
      <c r="F13" s="85"/>
      <c r="I13" s="2"/>
      <c r="J13" s="2"/>
      <c r="K13" s="2"/>
      <c r="L13" s="2"/>
      <c r="M13" s="2"/>
      <c r="N13" s="2"/>
      <c r="O13" s="2"/>
    </row>
    <row r="14" spans="2:15" s="1" customFormat="1" ht="12.75" x14ac:dyDescent="0.2">
      <c r="B14" s="547" t="s">
        <v>712</v>
      </c>
      <c r="C14" s="547"/>
      <c r="D14" s="547"/>
      <c r="E14" s="2"/>
      <c r="F14" s="51"/>
      <c r="I14" s="547" t="s">
        <v>708</v>
      </c>
      <c r="J14" s="547"/>
      <c r="K14" s="547"/>
      <c r="L14" s="2"/>
      <c r="M14" s="547" t="s">
        <v>818</v>
      </c>
      <c r="N14" s="547"/>
      <c r="O14" s="547"/>
    </row>
    <row r="15" spans="2:15" s="1" customFormat="1" ht="12.75" x14ac:dyDescent="0.2">
      <c r="B15" s="24"/>
      <c r="C15" s="24"/>
      <c r="D15" s="24"/>
      <c r="E15" s="2"/>
      <c r="F15" s="85"/>
      <c r="I15" s="2"/>
      <c r="J15" s="2"/>
      <c r="K15" s="2"/>
      <c r="L15" s="2"/>
      <c r="M15" s="2"/>
      <c r="N15" s="2"/>
      <c r="O15" s="2"/>
    </row>
    <row r="16" spans="2:15" s="1" customFormat="1" ht="12.75" x14ac:dyDescent="0.2">
      <c r="B16" s="541"/>
      <c r="C16" s="541"/>
      <c r="D16" s="541"/>
      <c r="E16" s="2"/>
      <c r="F16" s="51"/>
      <c r="I16" s="547" t="s">
        <v>709</v>
      </c>
      <c r="J16" s="547"/>
      <c r="K16" s="547"/>
      <c r="L16" s="2"/>
      <c r="M16" s="547" t="s">
        <v>819</v>
      </c>
      <c r="N16" s="547"/>
      <c r="O16" s="547"/>
    </row>
    <row r="17" spans="2:15" s="1" customFormat="1" ht="12.75" x14ac:dyDescent="0.2">
      <c r="B17" s="24"/>
      <c r="C17" s="24"/>
      <c r="D17" s="24"/>
      <c r="E17" s="2"/>
      <c r="F17" s="85"/>
      <c r="I17" s="2"/>
      <c r="J17" s="2"/>
      <c r="K17" s="2"/>
      <c r="L17" s="2"/>
      <c r="M17" s="545"/>
      <c r="N17" s="545"/>
      <c r="O17" s="545"/>
    </row>
    <row r="18" spans="2:15" s="1" customFormat="1" ht="12.75" x14ac:dyDescent="0.2">
      <c r="B18" s="93"/>
      <c r="C18" s="93"/>
      <c r="D18" s="93"/>
      <c r="E18" s="92"/>
      <c r="F18" s="85"/>
      <c r="I18" s="547" t="s">
        <v>710</v>
      </c>
      <c r="J18" s="547"/>
      <c r="K18" s="547"/>
      <c r="L18" s="92"/>
      <c r="M18" s="547" t="s">
        <v>833</v>
      </c>
      <c r="N18" s="547"/>
      <c r="O18" s="547"/>
    </row>
    <row r="19" spans="2:15" s="1" customFormat="1" ht="12.75" x14ac:dyDescent="0.2">
      <c r="B19" s="93"/>
      <c r="C19" s="93"/>
      <c r="D19" s="93"/>
      <c r="E19" s="92"/>
      <c r="F19" s="85"/>
      <c r="I19" s="92"/>
      <c r="J19" s="92"/>
      <c r="K19" s="92"/>
      <c r="L19" s="92"/>
      <c r="M19" s="94"/>
      <c r="N19" s="94"/>
      <c r="O19" s="94"/>
    </row>
    <row r="20" spans="2:15" s="1" customFormat="1" ht="12.75" x14ac:dyDescent="0.2">
      <c r="B20" s="541"/>
      <c r="C20" s="541"/>
      <c r="D20" s="541"/>
      <c r="E20" s="2"/>
      <c r="F20" s="51"/>
      <c r="L20" s="2"/>
      <c r="M20" s="3"/>
      <c r="N20" s="3"/>
      <c r="O20" s="3"/>
    </row>
    <row r="21" spans="2:15" s="1" customFormat="1" ht="12.75" x14ac:dyDescent="0.2">
      <c r="B21" s="2"/>
      <c r="C21" s="2"/>
      <c r="D21" s="2"/>
      <c r="E21" s="2"/>
      <c r="F21" s="85"/>
      <c r="L21" s="2"/>
      <c r="M21" s="545"/>
      <c r="N21" s="545"/>
      <c r="O21" s="545"/>
    </row>
    <row r="22" spans="2:15" s="1" customFormat="1" ht="12.75" x14ac:dyDescent="0.2">
      <c r="B22" s="546"/>
      <c r="C22" s="546"/>
      <c r="D22" s="546"/>
      <c r="E22" s="4"/>
      <c r="F22" s="51"/>
      <c r="L22" s="2"/>
      <c r="M22" s="2"/>
      <c r="N22" s="2"/>
      <c r="O22" s="2"/>
    </row>
    <row r="23" spans="2:15" s="1" customFormat="1" ht="12.75" x14ac:dyDescent="0.2">
      <c r="B23" s="546"/>
      <c r="C23" s="546"/>
      <c r="D23" s="546"/>
      <c r="E23" s="4"/>
      <c r="F23" s="85"/>
      <c r="I23" s="542"/>
      <c r="J23" s="542"/>
      <c r="K23" s="542"/>
      <c r="L23" s="2"/>
      <c r="M23" s="542"/>
      <c r="N23" s="542"/>
      <c r="O23" s="542"/>
    </row>
    <row r="24" spans="2:15" s="1" customFormat="1" ht="12.75" x14ac:dyDescent="0.2">
      <c r="B24" s="52"/>
      <c r="C24" s="52"/>
      <c r="D24" s="52"/>
      <c r="E24" s="4"/>
      <c r="F24" s="51"/>
      <c r="I24" s="2"/>
      <c r="J24" s="2"/>
      <c r="K24" s="2"/>
      <c r="L24" s="2"/>
      <c r="M24" s="2"/>
      <c r="N24" s="2"/>
      <c r="O24" s="2"/>
    </row>
    <row r="25" spans="2:15" s="1" customFormat="1" ht="12.75" x14ac:dyDescent="0.2">
      <c r="B25" s="541"/>
      <c r="C25" s="541"/>
      <c r="D25" s="541"/>
      <c r="E25" s="2"/>
      <c r="F25" s="85"/>
      <c r="I25" s="542"/>
      <c r="J25" s="542"/>
      <c r="K25" s="542"/>
      <c r="L25" s="2"/>
      <c r="M25" s="542"/>
      <c r="N25" s="542"/>
      <c r="O25" s="542"/>
    </row>
    <row r="26" spans="2:15" s="1" customFormat="1" ht="12.75" x14ac:dyDescent="0.2">
      <c r="B26" s="543"/>
      <c r="C26" s="543"/>
      <c r="D26" s="543"/>
      <c r="E26" s="2"/>
      <c r="F26" s="51"/>
      <c r="I26" s="542"/>
      <c r="J26" s="542"/>
      <c r="K26" s="542"/>
      <c r="L26" s="2"/>
      <c r="M26" s="542"/>
      <c r="N26" s="542"/>
      <c r="O26" s="542"/>
    </row>
    <row r="27" spans="2:15" s="1" customFormat="1" ht="12.75" x14ac:dyDescent="0.2">
      <c r="B27" s="541"/>
      <c r="C27" s="541"/>
      <c r="D27" s="541"/>
      <c r="E27" s="2"/>
      <c r="F27" s="85"/>
      <c r="I27" s="542"/>
      <c r="J27" s="542"/>
      <c r="K27" s="542"/>
      <c r="L27" s="2"/>
      <c r="M27" s="542"/>
      <c r="N27" s="542"/>
      <c r="O27" s="542"/>
    </row>
    <row r="28" spans="2:15" s="1" customFormat="1" ht="12.75" x14ac:dyDescent="0.2">
      <c r="B28" s="543"/>
      <c r="C28" s="543"/>
      <c r="D28" s="543"/>
      <c r="E28" s="2"/>
      <c r="F28" s="51"/>
      <c r="I28" s="542"/>
      <c r="J28" s="542"/>
      <c r="K28" s="542"/>
      <c r="L28" s="2"/>
      <c r="M28" s="542"/>
      <c r="N28" s="542"/>
      <c r="O28" s="542"/>
    </row>
    <row r="29" spans="2:15" s="1" customFormat="1" ht="12.75" x14ac:dyDescent="0.2">
      <c r="B29" s="541"/>
      <c r="C29" s="541"/>
      <c r="D29" s="541"/>
      <c r="E29" s="2"/>
      <c r="F29" s="85"/>
      <c r="I29" s="542"/>
      <c r="J29" s="542"/>
      <c r="K29" s="542"/>
      <c r="L29" s="2"/>
      <c r="M29" s="542"/>
      <c r="N29" s="542"/>
      <c r="O29" s="542"/>
    </row>
    <row r="30" spans="2:15" s="1" customFormat="1" ht="12.75" x14ac:dyDescent="0.2">
      <c r="B30" s="543"/>
      <c r="C30" s="543"/>
      <c r="D30" s="543"/>
      <c r="E30" s="2"/>
      <c r="F30" s="51"/>
      <c r="I30" s="544" t="s">
        <v>20</v>
      </c>
      <c r="J30" s="544"/>
      <c r="K30" s="544"/>
      <c r="L30" s="2"/>
      <c r="M30" s="544" t="s">
        <v>19</v>
      </c>
      <c r="N30" s="544"/>
      <c r="O30" s="544"/>
    </row>
    <row r="31" spans="2:15" s="1" customFormat="1" ht="12.75" x14ac:dyDescent="0.2">
      <c r="B31" s="541"/>
      <c r="C31" s="541"/>
      <c r="D31" s="541"/>
      <c r="E31" s="2"/>
      <c r="F31" s="85"/>
      <c r="I31" s="542"/>
      <c r="J31" s="542"/>
      <c r="K31" s="542"/>
      <c r="L31" s="2"/>
      <c r="M31" s="542"/>
      <c r="N31" s="542"/>
      <c r="O31" s="542"/>
    </row>
    <row r="32" spans="2:15" s="1" customFormat="1" ht="12.75" x14ac:dyDescent="0.2">
      <c r="B32" s="543"/>
      <c r="C32" s="543"/>
      <c r="D32" s="543"/>
      <c r="E32" s="2"/>
      <c r="F32" s="51"/>
      <c r="I32" s="544" t="s">
        <v>18</v>
      </c>
      <c r="J32" s="544"/>
      <c r="K32" s="544"/>
      <c r="L32" s="2"/>
      <c r="M32" s="544" t="s">
        <v>21</v>
      </c>
      <c r="N32" s="544"/>
      <c r="O32" s="544"/>
    </row>
    <row r="33" spans="2:15" s="1" customFormat="1" ht="12.75" x14ac:dyDescent="0.2">
      <c r="B33" s="541"/>
      <c r="C33" s="541"/>
      <c r="D33" s="541"/>
      <c r="E33" s="2"/>
      <c r="F33" s="85"/>
      <c r="I33" s="542"/>
      <c r="J33" s="542"/>
      <c r="K33" s="542"/>
      <c r="L33" s="2"/>
      <c r="M33" s="542"/>
      <c r="N33" s="542"/>
      <c r="O33" s="542"/>
    </row>
    <row r="34" spans="2:15" s="1" customFormat="1" ht="12.75" x14ac:dyDescent="0.2">
      <c r="B34" s="543"/>
      <c r="C34" s="543"/>
      <c r="D34" s="543"/>
      <c r="E34" s="2"/>
      <c r="F34" s="51"/>
      <c r="L34" s="2"/>
    </row>
    <row r="35" spans="2:15" s="1" customFormat="1" ht="12.75" x14ac:dyDescent="0.2">
      <c r="B35" s="541"/>
      <c r="C35" s="541"/>
      <c r="D35" s="541"/>
      <c r="E35" s="2"/>
      <c r="F35" s="85"/>
      <c r="I35" s="542"/>
      <c r="J35" s="542"/>
      <c r="K35" s="542"/>
      <c r="L35" s="2"/>
      <c r="M35" s="542"/>
      <c r="N35" s="542"/>
      <c r="O35" s="542"/>
    </row>
    <row r="36" spans="2:15" s="1" customFormat="1" ht="12.75" x14ac:dyDescent="0.2">
      <c r="B36" s="542"/>
      <c r="C36" s="542"/>
      <c r="D36" s="542"/>
      <c r="E36" s="2"/>
      <c r="F36" s="14"/>
      <c r="L36" s="2"/>
      <c r="M36" s="543"/>
      <c r="N36" s="543"/>
      <c r="O36" s="543"/>
    </row>
    <row r="37" spans="2:15" x14ac:dyDescent="0.25">
      <c r="B37" s="539"/>
      <c r="C37" s="539"/>
      <c r="D37" s="539"/>
      <c r="E37" s="5"/>
      <c r="I37" s="539"/>
      <c r="J37" s="539"/>
      <c r="K37" s="539"/>
      <c r="L37" s="5"/>
      <c r="M37" s="540"/>
      <c r="N37" s="540"/>
      <c r="O37" s="540"/>
    </row>
    <row r="38" spans="2:15" x14ac:dyDescent="0.25">
      <c r="B38" s="539"/>
      <c r="C38" s="539"/>
      <c r="D38" s="539"/>
      <c r="E38" s="5"/>
      <c r="I38" s="539"/>
      <c r="J38" s="539"/>
      <c r="K38" s="539"/>
      <c r="L38" s="5"/>
      <c r="M38" s="540"/>
      <c r="N38" s="540"/>
      <c r="O38" s="540"/>
    </row>
    <row r="39" spans="2:15" x14ac:dyDescent="0.25">
      <c r="B39" s="539"/>
      <c r="C39" s="539"/>
      <c r="D39" s="539"/>
      <c r="E39" s="5"/>
      <c r="F39" s="86"/>
      <c r="I39" s="539"/>
      <c r="J39" s="539"/>
      <c r="K39" s="539"/>
      <c r="L39" s="5"/>
      <c r="M39" s="540"/>
      <c r="N39" s="540"/>
      <c r="O39" s="540"/>
    </row>
    <row r="40" spans="2:15" x14ac:dyDescent="0.25">
      <c r="B40" s="539"/>
      <c r="C40" s="539"/>
      <c r="D40" s="539"/>
      <c r="E40" s="5"/>
      <c r="F40" s="86"/>
      <c r="I40" s="539"/>
      <c r="J40" s="539"/>
      <c r="K40" s="539"/>
      <c r="L40" s="5"/>
      <c r="M40" s="540"/>
      <c r="N40" s="540"/>
      <c r="O40" s="540"/>
    </row>
    <row r="41" spans="2:15" x14ac:dyDescent="0.25">
      <c r="B41" s="539"/>
      <c r="C41" s="539"/>
      <c r="D41" s="539"/>
      <c r="E41" s="5"/>
      <c r="F41" s="86"/>
      <c r="I41" s="539"/>
      <c r="J41" s="539"/>
      <c r="K41" s="539"/>
      <c r="L41" s="5"/>
      <c r="M41" s="540"/>
      <c r="N41" s="540"/>
      <c r="O41" s="540"/>
    </row>
  </sheetData>
  <mergeCells count="69">
    <mergeCell ref="B8:D8"/>
    <mergeCell ref="I10:K10"/>
    <mergeCell ref="M10:O10"/>
    <mergeCell ref="B10:D10"/>
    <mergeCell ref="I12:K12"/>
    <mergeCell ref="M12:O12"/>
    <mergeCell ref="B14:D14"/>
    <mergeCell ref="B12:D12"/>
    <mergeCell ref="I14:K14"/>
    <mergeCell ref="M14:O14"/>
    <mergeCell ref="B16:D16"/>
    <mergeCell ref="I16:K16"/>
    <mergeCell ref="M16:O16"/>
    <mergeCell ref="M17:O17"/>
    <mergeCell ref="B20:D20"/>
    <mergeCell ref="M21:O21"/>
    <mergeCell ref="B22:D23"/>
    <mergeCell ref="I23:K23"/>
    <mergeCell ref="M23:O23"/>
    <mergeCell ref="I18:K18"/>
    <mergeCell ref="M18:O18"/>
    <mergeCell ref="B25:D25"/>
    <mergeCell ref="I25:K25"/>
    <mergeCell ref="M25:O25"/>
    <mergeCell ref="B26:D26"/>
    <mergeCell ref="I26:K26"/>
    <mergeCell ref="M26:O26"/>
    <mergeCell ref="B27:D27"/>
    <mergeCell ref="I27:K27"/>
    <mergeCell ref="M27:O27"/>
    <mergeCell ref="B28:D28"/>
    <mergeCell ref="I28:K28"/>
    <mergeCell ref="M28:O28"/>
    <mergeCell ref="B31:D31"/>
    <mergeCell ref="I31:K31"/>
    <mergeCell ref="M31:O31"/>
    <mergeCell ref="B32:D32"/>
    <mergeCell ref="B29:D29"/>
    <mergeCell ref="I29:K29"/>
    <mergeCell ref="M29:O29"/>
    <mergeCell ref="B30:D30"/>
    <mergeCell ref="I32:K32"/>
    <mergeCell ref="I30:K30"/>
    <mergeCell ref="M32:O32"/>
    <mergeCell ref="M30:O30"/>
    <mergeCell ref="B37:D37"/>
    <mergeCell ref="I37:K37"/>
    <mergeCell ref="M37:O37"/>
    <mergeCell ref="B33:D33"/>
    <mergeCell ref="I33:K33"/>
    <mergeCell ref="M33:O33"/>
    <mergeCell ref="B34:D34"/>
    <mergeCell ref="B36:D36"/>
    <mergeCell ref="M36:O36"/>
    <mergeCell ref="B35:D35"/>
    <mergeCell ref="I35:K35"/>
    <mergeCell ref="M35:O35"/>
    <mergeCell ref="B38:D38"/>
    <mergeCell ref="I38:K38"/>
    <mergeCell ref="M38:O38"/>
    <mergeCell ref="B41:D41"/>
    <mergeCell ref="I41:K41"/>
    <mergeCell ref="M41:O41"/>
    <mergeCell ref="B39:D39"/>
    <mergeCell ref="I39:K39"/>
    <mergeCell ref="M39:O39"/>
    <mergeCell ref="B40:D40"/>
    <mergeCell ref="I40:K40"/>
    <mergeCell ref="M40:O40"/>
  </mergeCells>
  <hyperlinks>
    <hyperlink ref="I10:K10" location="'PROYECCIÓN DE INGRESOS Y COSTOS'!A1" display="PROYECCIÓN DE INGRESOS"/>
    <hyperlink ref="I14:K14" location="'GASTOS ADMINISTRATIVOS'!A1" display="Proyección de Gastos Administrativos"/>
    <hyperlink ref="I30:K30" location="INSTRUCCIONES!A1" display="INSTRUCCIONES"/>
    <hyperlink ref="I32:K32" location="'INDICADORES META'!A1" display="INDICADORES - META"/>
    <hyperlink ref="M30:O30" location="'INGRESO DE INFORMACION'!A1" display="INGRESO DE INFORMACIÓN ACTUAL"/>
    <hyperlink ref="M32:O32" location="'TABLERO DE CONTROL'!A1" display="TABLERO DE CONTROL"/>
    <hyperlink ref="B8:D8" location="'BALANCE GENERAL'!A1" display="BALANCE AÑOS 2012 Y 2013"/>
    <hyperlink ref="B10:D10" location="'ESTADO DE RESULTADOS'!A1" display="ESTADO DE RESULTADOS AÑOS 2012 Y 2013"/>
    <hyperlink ref="I12:K12" location="'PROYECCIÓN DE GASTOS'!A1" display="PROYECCIÓN DE GASTOS "/>
    <hyperlink ref="I16:K16" location="'GASTOS DE VENTAS'!A1" display="Proyección de Gastos de Ventas"/>
    <hyperlink ref="M10:O10" location="'PROY ESTADO DE RESULTADOS'!A1" display="PROYECCIÓN ESTADO DE RESULTADOS"/>
    <hyperlink ref="I18:K18" location="'GASTOS NO OPERACIONALES'!A1" display="Proyección de Gastos No Operacionales"/>
    <hyperlink ref="B14:D14" location="'INFORMACIÓN GENERAL'!A1" display="INFORMACIÓN GENERAL"/>
    <hyperlink ref="B12:D12" location="'INDICADORES FINANCIEROS'!A1" display="INDICADORES FINANCIEROS"/>
    <hyperlink ref="M12:O12" location="'PROYECCION BALANCE'!A1" display="PROYECCIÓN BALANCE GENERAL"/>
    <hyperlink ref="M14:O14" location="'FLUJO DE CAJA'!A1" display="FLUJO DE CAJA"/>
    <hyperlink ref="M16:O16" location="'ANALISIS FINANCIERO'!A1" display="ANALISIS FINANCIERO"/>
    <hyperlink ref="M18:O18" location="'MDO ESTATICO'!A1" display="METODO ESTATICO"/>
  </hyperlinks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XFD133"/>
  <sheetViews>
    <sheetView showGridLines="0" zoomScale="85" zoomScaleNormal="85" workbookViewId="0">
      <pane ySplit="6" topLeftCell="A7" activePane="bottomLeft" state="frozen"/>
      <selection pane="bottomLeft" activeCell="K126" sqref="K126"/>
    </sheetView>
  </sheetViews>
  <sheetFormatPr baseColWidth="10" defaultRowHeight="15" x14ac:dyDescent="0.25"/>
  <cols>
    <col min="2" max="2" width="11.42578125" style="91"/>
    <col min="3" max="3" width="39.85546875" bestFit="1" customWidth="1"/>
    <col min="4" max="4" width="15.140625" bestFit="1" customWidth="1"/>
    <col min="5" max="5" width="16.140625" customWidth="1"/>
    <col min="6" max="6" width="14.140625" bestFit="1" customWidth="1"/>
    <col min="7" max="7" width="18.28515625" bestFit="1" customWidth="1"/>
    <col min="8" max="21" width="15.140625" bestFit="1" customWidth="1"/>
  </cols>
  <sheetData>
    <row r="5" spans="2:21" ht="15.75" thickBot="1" x14ac:dyDescent="0.3"/>
    <row r="6" spans="2:21" ht="15.75" thickBot="1" x14ac:dyDescent="0.3">
      <c r="B6" s="99"/>
      <c r="C6" s="99"/>
      <c r="D6" s="100"/>
      <c r="E6" s="100"/>
      <c r="F6" s="101">
        <v>0</v>
      </c>
      <c r="G6" s="102">
        <v>1</v>
      </c>
      <c r="H6" s="102">
        <f>1+G6</f>
        <v>2</v>
      </c>
      <c r="I6" s="102">
        <f t="shared" ref="I6:U6" si="0">1+H6</f>
        <v>3</v>
      </c>
      <c r="J6" s="102">
        <f t="shared" si="0"/>
        <v>4</v>
      </c>
      <c r="K6" s="102">
        <f t="shared" si="0"/>
        <v>5</v>
      </c>
      <c r="L6" s="102">
        <f t="shared" si="0"/>
        <v>6</v>
      </c>
      <c r="M6" s="102">
        <f t="shared" si="0"/>
        <v>7</v>
      </c>
      <c r="N6" s="102">
        <f t="shared" si="0"/>
        <v>8</v>
      </c>
      <c r="O6" s="102">
        <f t="shared" si="0"/>
        <v>9</v>
      </c>
      <c r="P6" s="102">
        <f t="shared" si="0"/>
        <v>10</v>
      </c>
      <c r="Q6" s="102">
        <f t="shared" si="0"/>
        <v>11</v>
      </c>
      <c r="R6" s="102">
        <f t="shared" si="0"/>
        <v>12</v>
      </c>
      <c r="S6" s="102">
        <f t="shared" si="0"/>
        <v>13</v>
      </c>
      <c r="T6" s="102">
        <f t="shared" si="0"/>
        <v>14</v>
      </c>
      <c r="U6" s="103">
        <f t="shared" si="0"/>
        <v>15</v>
      </c>
    </row>
    <row r="7" spans="2:21" ht="34.5" customHeight="1" thickBot="1" x14ac:dyDescent="0.3">
      <c r="B7" s="104" t="s">
        <v>0</v>
      </c>
      <c r="C7" s="105" t="s">
        <v>1</v>
      </c>
      <c r="D7" s="106">
        <v>2012</v>
      </c>
      <c r="E7" s="107">
        <v>2013</v>
      </c>
      <c r="F7" s="108" t="s">
        <v>706</v>
      </c>
      <c r="G7" s="109">
        <v>2014</v>
      </c>
      <c r="H7" s="109">
        <f t="shared" ref="H7:U7" si="1">+IF(H6="","",G7+1)</f>
        <v>2015</v>
      </c>
      <c r="I7" s="109">
        <f t="shared" si="1"/>
        <v>2016</v>
      </c>
      <c r="J7" s="109">
        <f t="shared" si="1"/>
        <v>2017</v>
      </c>
      <c r="K7" s="109">
        <f t="shared" si="1"/>
        <v>2018</v>
      </c>
      <c r="L7" s="109">
        <f t="shared" si="1"/>
        <v>2019</v>
      </c>
      <c r="M7" s="109">
        <f t="shared" si="1"/>
        <v>2020</v>
      </c>
      <c r="N7" s="109">
        <f t="shared" si="1"/>
        <v>2021</v>
      </c>
      <c r="O7" s="109">
        <f t="shared" si="1"/>
        <v>2022</v>
      </c>
      <c r="P7" s="109">
        <f t="shared" si="1"/>
        <v>2023</v>
      </c>
      <c r="Q7" s="109">
        <f t="shared" si="1"/>
        <v>2024</v>
      </c>
      <c r="R7" s="109">
        <f t="shared" si="1"/>
        <v>2025</v>
      </c>
      <c r="S7" s="109">
        <f t="shared" si="1"/>
        <v>2026</v>
      </c>
      <c r="T7" s="109">
        <f t="shared" si="1"/>
        <v>2027</v>
      </c>
      <c r="U7" s="110">
        <f t="shared" si="1"/>
        <v>2028</v>
      </c>
    </row>
    <row r="8" spans="2:21" x14ac:dyDescent="0.25">
      <c r="B8" s="125">
        <v>51</v>
      </c>
      <c r="C8" s="126" t="s">
        <v>64</v>
      </c>
      <c r="D8" s="127">
        <f>+D9+D48+D54+D61+D66+D83+D88+D101+D105+D111+D118</f>
        <v>225744921</v>
      </c>
      <c r="E8" s="127">
        <f>+E9+E48+E54+E61+E66+E83+E88+E101+E105+E111+E118</f>
        <v>119620640.25</v>
      </c>
      <c r="F8" s="111">
        <f>+F9+F48+F54+F61+F66+F83+F88+F101+F105+F111+F118</f>
        <v>97225368.349999994</v>
      </c>
      <c r="G8" s="111">
        <f>+G9+G48+G54+G61+G66+G83+G88+G101+G105+G111+G118</f>
        <v>100142129.4005</v>
      </c>
      <c r="H8" s="111">
        <f t="shared" ref="H8:U8" si="2">+H9+H48+H54+H61+H66+H83+H88+H101+H105+H111+H118</f>
        <v>103146393.28251502</v>
      </c>
      <c r="I8" s="111">
        <f t="shared" si="2"/>
        <v>106240785.08099045</v>
      </c>
      <c r="J8" s="111">
        <f t="shared" si="2"/>
        <v>109428008.63342017</v>
      </c>
      <c r="K8" s="111">
        <f t="shared" si="2"/>
        <v>120083343.89242277</v>
      </c>
      <c r="L8" s="111">
        <f t="shared" si="2"/>
        <v>116092174.35919547</v>
      </c>
      <c r="M8" s="111">
        <f t="shared" si="2"/>
        <v>119574939.58997132</v>
      </c>
      <c r="N8" s="111">
        <f t="shared" si="2"/>
        <v>123162187.77767049</v>
      </c>
      <c r="O8" s="111">
        <f t="shared" si="2"/>
        <v>126857053.41100059</v>
      </c>
      <c r="P8" s="111">
        <f t="shared" si="2"/>
        <v>138035260.01333061</v>
      </c>
      <c r="Q8" s="111">
        <f t="shared" si="2"/>
        <v>134582647.96373054</v>
      </c>
      <c r="R8" s="111">
        <f t="shared" si="2"/>
        <v>138620127.40264246</v>
      </c>
      <c r="S8" s="111">
        <f t="shared" si="2"/>
        <v>142778731.22472173</v>
      </c>
      <c r="T8" s="111">
        <f t="shared" si="2"/>
        <v>147062093.16146338</v>
      </c>
      <c r="U8" s="111">
        <f t="shared" si="2"/>
        <v>158846450.95630732</v>
      </c>
    </row>
    <row r="9" spans="2:21" x14ac:dyDescent="0.25">
      <c r="B9" s="128">
        <v>5105</v>
      </c>
      <c r="C9" s="129" t="s">
        <v>65</v>
      </c>
      <c r="D9" s="130">
        <f>+D10+D12+D14+D17+D20+D22+D24+D26+D28+D30+D32+D36+D40+D42+D44+D46</f>
        <v>62435064</v>
      </c>
      <c r="E9" s="130">
        <f>+E10+E12+E14+E17+E20+E22+E24+E26+E28+E30+E32+E36+E40+E42+E44+E46</f>
        <v>44932325</v>
      </c>
      <c r="F9" s="112">
        <f>SUM(F10:F46)</f>
        <v>44637575</v>
      </c>
      <c r="G9" s="112">
        <f>SUM(G10:G46)</f>
        <v>45976702.25</v>
      </c>
      <c r="H9" s="112">
        <f t="shared" ref="H9:U9" si="3">SUM(H10:H46)</f>
        <v>47356003.31750001</v>
      </c>
      <c r="I9" s="112">
        <f t="shared" si="3"/>
        <v>48776683.417025</v>
      </c>
      <c r="J9" s="112">
        <f t="shared" si="3"/>
        <v>50239983.919535764</v>
      </c>
      <c r="K9" s="112">
        <f t="shared" si="3"/>
        <v>51747183.437121831</v>
      </c>
      <c r="L9" s="112">
        <f t="shared" si="3"/>
        <v>53299598.940235488</v>
      </c>
      <c r="M9" s="112">
        <f t="shared" si="3"/>
        <v>54898586.908442557</v>
      </c>
      <c r="N9" s="112">
        <f t="shared" si="3"/>
        <v>56545544.51569584</v>
      </c>
      <c r="O9" s="112">
        <f t="shared" si="3"/>
        <v>58241910.851166703</v>
      </c>
      <c r="P9" s="112">
        <f t="shared" si="3"/>
        <v>59989168.17670171</v>
      </c>
      <c r="Q9" s="112">
        <f t="shared" si="3"/>
        <v>61788843.22200276</v>
      </c>
      <c r="R9" s="112">
        <f t="shared" si="3"/>
        <v>63642508.51866284</v>
      </c>
      <c r="S9" s="112">
        <f t="shared" si="3"/>
        <v>65551783.774222746</v>
      </c>
      <c r="T9" s="112">
        <f t="shared" si="3"/>
        <v>67518337.287449419</v>
      </c>
      <c r="U9" s="112">
        <f t="shared" si="3"/>
        <v>69543887.4060729</v>
      </c>
    </row>
    <row r="10" spans="2:21" x14ac:dyDescent="0.25">
      <c r="B10" s="128">
        <v>510506</v>
      </c>
      <c r="C10" s="129" t="s">
        <v>295</v>
      </c>
      <c r="D10" s="130">
        <f>+D11</f>
        <v>16443000</v>
      </c>
      <c r="E10" s="130">
        <f>+E11</f>
        <v>18903300</v>
      </c>
      <c r="F10" s="112">
        <f>+E10</f>
        <v>18903300</v>
      </c>
      <c r="G10" s="67">
        <f>+F10*(1+0.03)</f>
        <v>19470399</v>
      </c>
      <c r="H10" s="67">
        <f t="shared" ref="H10:U10" si="4">+G10*(1+0.03)</f>
        <v>20054510.969999999</v>
      </c>
      <c r="I10" s="67">
        <f t="shared" si="4"/>
        <v>20656146.2991</v>
      </c>
      <c r="J10" s="67">
        <f t="shared" si="4"/>
        <v>21275830.688073002</v>
      </c>
      <c r="K10" s="67">
        <f t="shared" si="4"/>
        <v>21914105.608715191</v>
      </c>
      <c r="L10" s="67">
        <f t="shared" si="4"/>
        <v>22571528.776976649</v>
      </c>
      <c r="M10" s="67">
        <f t="shared" si="4"/>
        <v>23248674.64028595</v>
      </c>
      <c r="N10" s="67">
        <f t="shared" si="4"/>
        <v>23946134.879494529</v>
      </c>
      <c r="O10" s="67">
        <f t="shared" si="4"/>
        <v>24664518.925879367</v>
      </c>
      <c r="P10" s="67">
        <f t="shared" si="4"/>
        <v>25404454.493655749</v>
      </c>
      <c r="Q10" s="67">
        <f t="shared" si="4"/>
        <v>26166588.128465421</v>
      </c>
      <c r="R10" s="67">
        <f t="shared" si="4"/>
        <v>26951585.772319384</v>
      </c>
      <c r="S10" s="67">
        <f t="shared" si="4"/>
        <v>27760133.345488966</v>
      </c>
      <c r="T10" s="67">
        <f t="shared" si="4"/>
        <v>28592937.345853634</v>
      </c>
      <c r="U10" s="67">
        <f t="shared" si="4"/>
        <v>29450725.466229245</v>
      </c>
    </row>
    <row r="11" spans="2:21" hidden="1" x14ac:dyDescent="0.25">
      <c r="B11" s="128" t="s">
        <v>150</v>
      </c>
      <c r="C11" s="129" t="s">
        <v>296</v>
      </c>
      <c r="D11" s="130">
        <v>16443000</v>
      </c>
      <c r="E11" s="130">
        <v>18903300</v>
      </c>
      <c r="F11" s="113"/>
    </row>
    <row r="12" spans="2:21" hidden="1" x14ac:dyDescent="0.25">
      <c r="B12" s="128">
        <v>510518</v>
      </c>
      <c r="C12" s="129" t="s">
        <v>614</v>
      </c>
      <c r="D12" s="130">
        <f>+D13</f>
        <v>25490126</v>
      </c>
      <c r="E12" s="130">
        <f>+E13</f>
        <v>0</v>
      </c>
      <c r="F12" s="113"/>
    </row>
    <row r="13" spans="2:21" hidden="1" x14ac:dyDescent="0.25">
      <c r="B13" s="128" t="s">
        <v>652</v>
      </c>
      <c r="C13" s="129" t="s">
        <v>653</v>
      </c>
      <c r="D13" s="130">
        <v>25490126</v>
      </c>
      <c r="E13" s="130">
        <v>0</v>
      </c>
      <c r="F13" s="113"/>
    </row>
    <row r="14" spans="2:21" x14ac:dyDescent="0.25">
      <c r="B14" s="128">
        <v>510527</v>
      </c>
      <c r="C14" s="129" t="s">
        <v>297</v>
      </c>
      <c r="D14" s="130">
        <f>SUM(D15:D16)</f>
        <v>1966200</v>
      </c>
      <c r="E14" s="130">
        <f>SUM(E15:E16)</f>
        <v>8020700</v>
      </c>
      <c r="F14" s="112">
        <f>+E14</f>
        <v>8020700</v>
      </c>
      <c r="G14" s="67">
        <f t="shared" ref="G14" si="5">+F14*(1+0.03)</f>
        <v>8261321</v>
      </c>
      <c r="H14" s="67">
        <f t="shared" ref="H14:H46" si="6">+G14*(1+0.03)</f>
        <v>8509160.6300000008</v>
      </c>
      <c r="I14" s="67">
        <f t="shared" ref="I14:I46" si="7">+H14*(1+0.03)</f>
        <v>8764435.4489000011</v>
      </c>
      <c r="J14" s="67">
        <f t="shared" ref="J14:J46" si="8">+I14*(1+0.03)</f>
        <v>9027368.5123670008</v>
      </c>
      <c r="K14" s="67">
        <f t="shared" ref="K14:K46" si="9">+J14*(1+0.03)</f>
        <v>9298189.5677380115</v>
      </c>
      <c r="L14" s="67">
        <f t="shared" ref="L14:L46" si="10">+K14*(1+0.03)</f>
        <v>9577135.2547701523</v>
      </c>
      <c r="M14" s="67">
        <f t="shared" ref="M14:M46" si="11">+L14*(1+0.03)</f>
        <v>9864449.3124132566</v>
      </c>
      <c r="N14" s="67">
        <f t="shared" ref="N14:N46" si="12">+M14*(1+0.03)</f>
        <v>10160382.791785654</v>
      </c>
      <c r="O14" s="67">
        <f t="shared" ref="O14:O46" si="13">+N14*(1+0.03)</f>
        <v>10465194.275539223</v>
      </c>
      <c r="P14" s="67">
        <f t="shared" ref="P14:P46" si="14">+O14*(1+0.03)</f>
        <v>10779150.1038054</v>
      </c>
      <c r="Q14" s="67">
        <f t="shared" ref="Q14:Q46" si="15">+P14*(1+0.03)</f>
        <v>11102524.606919562</v>
      </c>
      <c r="R14" s="67">
        <f t="shared" ref="R14:R46" si="16">+Q14*(1+0.03)</f>
        <v>11435600.34512715</v>
      </c>
      <c r="S14" s="67">
        <f t="shared" ref="S14:S46" si="17">+R14*(1+0.03)</f>
        <v>11778668.355480965</v>
      </c>
      <c r="T14" s="67">
        <f t="shared" ref="T14:T46" si="18">+S14*(1+0.03)</f>
        <v>12132028.406145394</v>
      </c>
      <c r="U14" s="67">
        <f t="shared" ref="U14:U46" si="19">+T14*(1+0.03)</f>
        <v>12495989.258329757</v>
      </c>
    </row>
    <row r="15" spans="2:21" hidden="1" x14ac:dyDescent="0.25">
      <c r="B15" s="128" t="s">
        <v>151</v>
      </c>
      <c r="C15" s="129" t="s">
        <v>298</v>
      </c>
      <c r="D15" s="130">
        <v>1966200</v>
      </c>
      <c r="E15" s="130">
        <v>2260700</v>
      </c>
      <c r="F15" s="113"/>
      <c r="G15" s="67">
        <f t="shared" ref="G15" si="20">+F15*(1+0.03)</f>
        <v>0</v>
      </c>
      <c r="H15" s="67">
        <f t="shared" si="6"/>
        <v>0</v>
      </c>
      <c r="I15" s="67">
        <f t="shared" si="7"/>
        <v>0</v>
      </c>
      <c r="J15" s="67">
        <f t="shared" si="8"/>
        <v>0</v>
      </c>
      <c r="K15" s="67">
        <f t="shared" si="9"/>
        <v>0</v>
      </c>
      <c r="L15" s="67">
        <f t="shared" si="10"/>
        <v>0</v>
      </c>
      <c r="M15" s="67">
        <f t="shared" si="11"/>
        <v>0</v>
      </c>
      <c r="N15" s="67">
        <f t="shared" si="12"/>
        <v>0</v>
      </c>
      <c r="O15" s="67">
        <f t="shared" si="13"/>
        <v>0</v>
      </c>
      <c r="P15" s="67">
        <f t="shared" si="14"/>
        <v>0</v>
      </c>
      <c r="Q15" s="67">
        <f t="shared" si="15"/>
        <v>0</v>
      </c>
      <c r="R15" s="67">
        <f t="shared" si="16"/>
        <v>0</v>
      </c>
      <c r="S15" s="67">
        <f t="shared" si="17"/>
        <v>0</v>
      </c>
      <c r="T15" s="67">
        <f t="shared" si="18"/>
        <v>0</v>
      </c>
      <c r="U15" s="67">
        <f t="shared" si="19"/>
        <v>0</v>
      </c>
    </row>
    <row r="16" spans="2:21" hidden="1" x14ac:dyDescent="0.25">
      <c r="B16" s="128" t="s">
        <v>152</v>
      </c>
      <c r="C16" s="129" t="s">
        <v>299</v>
      </c>
      <c r="D16" s="130">
        <v>0</v>
      </c>
      <c r="E16" s="130">
        <v>5760000</v>
      </c>
      <c r="F16" s="113"/>
      <c r="G16" s="67">
        <f t="shared" ref="G16" si="21">+F16*(1+0.03)</f>
        <v>0</v>
      </c>
      <c r="H16" s="67">
        <f t="shared" si="6"/>
        <v>0</v>
      </c>
      <c r="I16" s="67">
        <f t="shared" si="7"/>
        <v>0</v>
      </c>
      <c r="J16" s="67">
        <f t="shared" si="8"/>
        <v>0</v>
      </c>
      <c r="K16" s="67">
        <f t="shared" si="9"/>
        <v>0</v>
      </c>
      <c r="L16" s="67">
        <f t="shared" si="10"/>
        <v>0</v>
      </c>
      <c r="M16" s="67">
        <f t="shared" si="11"/>
        <v>0</v>
      </c>
      <c r="N16" s="67">
        <f t="shared" si="12"/>
        <v>0</v>
      </c>
      <c r="O16" s="67">
        <f t="shared" si="13"/>
        <v>0</v>
      </c>
      <c r="P16" s="67">
        <f t="shared" si="14"/>
        <v>0</v>
      </c>
      <c r="Q16" s="67">
        <f t="shared" si="15"/>
        <v>0</v>
      </c>
      <c r="R16" s="67">
        <f t="shared" si="16"/>
        <v>0</v>
      </c>
      <c r="S16" s="67">
        <f t="shared" si="17"/>
        <v>0</v>
      </c>
      <c r="T16" s="67">
        <f t="shared" si="18"/>
        <v>0</v>
      </c>
      <c r="U16" s="67">
        <f t="shared" si="19"/>
        <v>0</v>
      </c>
    </row>
    <row r="17" spans="2:21" x14ac:dyDescent="0.25">
      <c r="B17" s="128">
        <v>510530</v>
      </c>
      <c r="C17" s="129" t="s">
        <v>300</v>
      </c>
      <c r="D17" s="130">
        <f>SUM(D18:D19)</f>
        <v>1534100</v>
      </c>
      <c r="E17" s="130">
        <f>SUM(E18:E19)</f>
        <v>1674984</v>
      </c>
      <c r="F17" s="112">
        <f>+E17</f>
        <v>1674984</v>
      </c>
      <c r="G17" s="67">
        <f t="shared" ref="G17" si="22">+F17*(1+0.03)</f>
        <v>1725233.52</v>
      </c>
      <c r="H17" s="67">
        <f t="shared" si="6"/>
        <v>1776990.5256000001</v>
      </c>
      <c r="I17" s="67">
        <f t="shared" si="7"/>
        <v>1830300.2413680002</v>
      </c>
      <c r="J17" s="67">
        <f t="shared" si="8"/>
        <v>1885209.2486090402</v>
      </c>
      <c r="K17" s="67">
        <f t="shared" si="9"/>
        <v>1941765.5260673114</v>
      </c>
      <c r="L17" s="67">
        <f t="shared" si="10"/>
        <v>2000018.4918493307</v>
      </c>
      <c r="M17" s="67">
        <f t="shared" si="11"/>
        <v>2060019.0466048107</v>
      </c>
      <c r="N17" s="67">
        <f t="shared" si="12"/>
        <v>2121819.6180029553</v>
      </c>
      <c r="O17" s="67">
        <f t="shared" si="13"/>
        <v>2185474.2065430442</v>
      </c>
      <c r="P17" s="67">
        <f t="shared" si="14"/>
        <v>2251038.4327393356</v>
      </c>
      <c r="Q17" s="67">
        <f t="shared" si="15"/>
        <v>2318569.5857215156</v>
      </c>
      <c r="R17" s="67">
        <f t="shared" si="16"/>
        <v>2388126.6732931612</v>
      </c>
      <c r="S17" s="67">
        <f t="shared" si="17"/>
        <v>2459770.473491956</v>
      </c>
      <c r="T17" s="67">
        <f t="shared" si="18"/>
        <v>2533563.5876967148</v>
      </c>
      <c r="U17" s="67">
        <f t="shared" si="19"/>
        <v>2609570.4953276161</v>
      </c>
    </row>
    <row r="18" spans="2:21" hidden="1" x14ac:dyDescent="0.25">
      <c r="B18" s="128" t="s">
        <v>153</v>
      </c>
      <c r="C18" s="129" t="s">
        <v>301</v>
      </c>
      <c r="D18" s="130">
        <v>1534100</v>
      </c>
      <c r="E18" s="130">
        <v>1370772</v>
      </c>
      <c r="F18" s="113"/>
      <c r="G18" s="67">
        <f t="shared" ref="G18" si="23">+F18*(1+0.03)</f>
        <v>0</v>
      </c>
      <c r="H18" s="67">
        <f t="shared" si="6"/>
        <v>0</v>
      </c>
      <c r="I18" s="67">
        <f t="shared" si="7"/>
        <v>0</v>
      </c>
      <c r="J18" s="67">
        <f t="shared" si="8"/>
        <v>0</v>
      </c>
      <c r="K18" s="67">
        <f t="shared" si="9"/>
        <v>0</v>
      </c>
      <c r="L18" s="67">
        <f t="shared" si="10"/>
        <v>0</v>
      </c>
      <c r="M18" s="67">
        <f t="shared" si="11"/>
        <v>0</v>
      </c>
      <c r="N18" s="67">
        <f t="shared" si="12"/>
        <v>0</v>
      </c>
      <c r="O18" s="67">
        <f t="shared" si="13"/>
        <v>0</v>
      </c>
      <c r="P18" s="67">
        <f t="shared" si="14"/>
        <v>0</v>
      </c>
      <c r="Q18" s="67">
        <f t="shared" si="15"/>
        <v>0</v>
      </c>
      <c r="R18" s="67">
        <f t="shared" si="16"/>
        <v>0</v>
      </c>
      <c r="S18" s="67">
        <f t="shared" si="17"/>
        <v>0</v>
      </c>
      <c r="T18" s="67">
        <f t="shared" si="18"/>
        <v>0</v>
      </c>
      <c r="U18" s="67">
        <f t="shared" si="19"/>
        <v>0</v>
      </c>
    </row>
    <row r="19" spans="2:21" hidden="1" x14ac:dyDescent="0.25">
      <c r="B19" s="128" t="s">
        <v>154</v>
      </c>
      <c r="C19" s="129" t="s">
        <v>302</v>
      </c>
      <c r="D19" s="130">
        <v>0</v>
      </c>
      <c r="E19" s="130">
        <v>304212</v>
      </c>
      <c r="F19" s="113"/>
      <c r="G19" s="67">
        <f t="shared" ref="G19" si="24">+F19*(1+0.03)</f>
        <v>0</v>
      </c>
      <c r="H19" s="67">
        <f t="shared" si="6"/>
        <v>0</v>
      </c>
      <c r="I19" s="67">
        <f t="shared" si="7"/>
        <v>0</v>
      </c>
      <c r="J19" s="67">
        <f t="shared" si="8"/>
        <v>0</v>
      </c>
      <c r="K19" s="67">
        <f t="shared" si="9"/>
        <v>0</v>
      </c>
      <c r="L19" s="67">
        <f t="shared" si="10"/>
        <v>0</v>
      </c>
      <c r="M19" s="67">
        <f t="shared" si="11"/>
        <v>0</v>
      </c>
      <c r="N19" s="67">
        <f t="shared" si="12"/>
        <v>0</v>
      </c>
      <c r="O19" s="67">
        <f t="shared" si="13"/>
        <v>0</v>
      </c>
      <c r="P19" s="67">
        <f t="shared" si="14"/>
        <v>0</v>
      </c>
      <c r="Q19" s="67">
        <f t="shared" si="15"/>
        <v>0</v>
      </c>
      <c r="R19" s="67">
        <f t="shared" si="16"/>
        <v>0</v>
      </c>
      <c r="S19" s="67">
        <f t="shared" si="17"/>
        <v>0</v>
      </c>
      <c r="T19" s="67">
        <f t="shared" si="18"/>
        <v>0</v>
      </c>
      <c r="U19" s="67">
        <f t="shared" si="19"/>
        <v>0</v>
      </c>
    </row>
    <row r="20" spans="2:21" x14ac:dyDescent="0.25">
      <c r="B20" s="131" t="s">
        <v>155</v>
      </c>
      <c r="C20" s="131" t="s">
        <v>303</v>
      </c>
      <c r="D20" s="130">
        <f>+D21</f>
        <v>184092</v>
      </c>
      <c r="E20" s="132">
        <f>SUM(E21)</f>
        <v>200988</v>
      </c>
      <c r="F20" s="112">
        <f>+E20</f>
        <v>200988</v>
      </c>
      <c r="G20" s="67">
        <f t="shared" ref="G20" si="25">+F20*(1+0.03)</f>
        <v>207017.64</v>
      </c>
      <c r="H20" s="67">
        <f t="shared" si="6"/>
        <v>213228.16920000003</v>
      </c>
      <c r="I20" s="67">
        <f t="shared" si="7"/>
        <v>219625.01427600003</v>
      </c>
      <c r="J20" s="67">
        <f t="shared" si="8"/>
        <v>226213.76470428004</v>
      </c>
      <c r="K20" s="67">
        <f t="shared" si="9"/>
        <v>233000.17764540843</v>
      </c>
      <c r="L20" s="67">
        <f t="shared" si="10"/>
        <v>239990.18297477069</v>
      </c>
      <c r="M20" s="67">
        <f t="shared" si="11"/>
        <v>247189.88846401381</v>
      </c>
      <c r="N20" s="67">
        <f t="shared" si="12"/>
        <v>254605.58511793424</v>
      </c>
      <c r="O20" s="67">
        <f t="shared" si="13"/>
        <v>262243.75267147226</v>
      </c>
      <c r="P20" s="67">
        <f t="shared" si="14"/>
        <v>270111.06525161641</v>
      </c>
      <c r="Q20" s="67">
        <f t="shared" si="15"/>
        <v>278214.39720916492</v>
      </c>
      <c r="R20" s="67">
        <f t="shared" si="16"/>
        <v>286560.82912543986</v>
      </c>
      <c r="S20" s="67">
        <f t="shared" si="17"/>
        <v>295157.65399920306</v>
      </c>
      <c r="T20" s="67">
        <f t="shared" si="18"/>
        <v>304012.38361917913</v>
      </c>
      <c r="U20" s="67">
        <f t="shared" si="19"/>
        <v>313132.75512775453</v>
      </c>
    </row>
    <row r="21" spans="2:21" hidden="1" x14ac:dyDescent="0.25">
      <c r="B21" s="131" t="s">
        <v>156</v>
      </c>
      <c r="C21" s="131" t="s">
        <v>304</v>
      </c>
      <c r="D21" s="130">
        <v>184092</v>
      </c>
      <c r="E21" s="132">
        <v>200988</v>
      </c>
      <c r="F21" s="113"/>
      <c r="G21" s="67">
        <f t="shared" ref="G21" si="26">+F21*(1+0.03)</f>
        <v>0</v>
      </c>
      <c r="H21" s="67">
        <f t="shared" si="6"/>
        <v>0</v>
      </c>
      <c r="I21" s="67">
        <f t="shared" si="7"/>
        <v>0</v>
      </c>
      <c r="J21" s="67">
        <f t="shared" si="8"/>
        <v>0</v>
      </c>
      <c r="K21" s="67">
        <f t="shared" si="9"/>
        <v>0</v>
      </c>
      <c r="L21" s="67">
        <f t="shared" si="10"/>
        <v>0</v>
      </c>
      <c r="M21" s="67">
        <f t="shared" si="11"/>
        <v>0</v>
      </c>
      <c r="N21" s="67">
        <f t="shared" si="12"/>
        <v>0</v>
      </c>
      <c r="O21" s="67">
        <f t="shared" si="13"/>
        <v>0</v>
      </c>
      <c r="P21" s="67">
        <f t="shared" si="14"/>
        <v>0</v>
      </c>
      <c r="Q21" s="67">
        <f t="shared" si="15"/>
        <v>0</v>
      </c>
      <c r="R21" s="67">
        <f t="shared" si="16"/>
        <v>0</v>
      </c>
      <c r="S21" s="67">
        <f t="shared" si="17"/>
        <v>0</v>
      </c>
      <c r="T21" s="67">
        <f t="shared" si="18"/>
        <v>0</v>
      </c>
      <c r="U21" s="67">
        <f t="shared" si="19"/>
        <v>0</v>
      </c>
    </row>
    <row r="22" spans="2:21" x14ac:dyDescent="0.25">
      <c r="B22" s="131" t="s">
        <v>157</v>
      </c>
      <c r="C22" s="131" t="s">
        <v>305</v>
      </c>
      <c r="D22" s="130">
        <f>+D23</f>
        <v>1534100</v>
      </c>
      <c r="E22" s="132">
        <f>SUM(E23)</f>
        <v>1674984</v>
      </c>
      <c r="F22" s="112">
        <f>+E22</f>
        <v>1674984</v>
      </c>
      <c r="G22" s="67">
        <f t="shared" ref="G22" si="27">+F22*(1+0.03)</f>
        <v>1725233.52</v>
      </c>
      <c r="H22" s="67">
        <f t="shared" si="6"/>
        <v>1776990.5256000001</v>
      </c>
      <c r="I22" s="67">
        <f t="shared" si="7"/>
        <v>1830300.2413680002</v>
      </c>
      <c r="J22" s="67">
        <f t="shared" si="8"/>
        <v>1885209.2486090402</v>
      </c>
      <c r="K22" s="67">
        <f t="shared" si="9"/>
        <v>1941765.5260673114</v>
      </c>
      <c r="L22" s="67">
        <f t="shared" si="10"/>
        <v>2000018.4918493307</v>
      </c>
      <c r="M22" s="67">
        <f t="shared" si="11"/>
        <v>2060019.0466048107</v>
      </c>
      <c r="N22" s="67">
        <f t="shared" si="12"/>
        <v>2121819.6180029553</v>
      </c>
      <c r="O22" s="67">
        <f t="shared" si="13"/>
        <v>2185474.2065430442</v>
      </c>
      <c r="P22" s="67">
        <f t="shared" si="14"/>
        <v>2251038.4327393356</v>
      </c>
      <c r="Q22" s="67">
        <f t="shared" si="15"/>
        <v>2318569.5857215156</v>
      </c>
      <c r="R22" s="67">
        <f t="shared" si="16"/>
        <v>2388126.6732931612</v>
      </c>
      <c r="S22" s="67">
        <f t="shared" si="17"/>
        <v>2459770.473491956</v>
      </c>
      <c r="T22" s="67">
        <f t="shared" si="18"/>
        <v>2533563.5876967148</v>
      </c>
      <c r="U22" s="67">
        <f t="shared" si="19"/>
        <v>2609570.4953276161</v>
      </c>
    </row>
    <row r="23" spans="2:21" hidden="1" x14ac:dyDescent="0.25">
      <c r="B23" s="131" t="s">
        <v>158</v>
      </c>
      <c r="C23" s="131" t="s">
        <v>306</v>
      </c>
      <c r="D23" s="130">
        <v>1534100</v>
      </c>
      <c r="E23" s="132">
        <v>1674984</v>
      </c>
      <c r="F23" s="113"/>
      <c r="G23" s="67">
        <f t="shared" ref="G23" si="28">+F23*(1+0.03)</f>
        <v>0</v>
      </c>
      <c r="H23" s="67">
        <f t="shared" si="6"/>
        <v>0</v>
      </c>
      <c r="I23" s="67">
        <f t="shared" si="7"/>
        <v>0</v>
      </c>
      <c r="J23" s="67">
        <f t="shared" si="8"/>
        <v>0</v>
      </c>
      <c r="K23" s="67">
        <f t="shared" si="9"/>
        <v>0</v>
      </c>
      <c r="L23" s="67">
        <f t="shared" si="10"/>
        <v>0</v>
      </c>
      <c r="M23" s="67">
        <f t="shared" si="11"/>
        <v>0</v>
      </c>
      <c r="N23" s="67">
        <f t="shared" si="12"/>
        <v>0</v>
      </c>
      <c r="O23" s="67">
        <f t="shared" si="13"/>
        <v>0</v>
      </c>
      <c r="P23" s="67">
        <f t="shared" si="14"/>
        <v>0</v>
      </c>
      <c r="Q23" s="67">
        <f t="shared" si="15"/>
        <v>0</v>
      </c>
      <c r="R23" s="67">
        <f t="shared" si="16"/>
        <v>0</v>
      </c>
      <c r="S23" s="67">
        <f t="shared" si="17"/>
        <v>0</v>
      </c>
      <c r="T23" s="67">
        <f t="shared" si="18"/>
        <v>0</v>
      </c>
      <c r="U23" s="67">
        <f t="shared" si="19"/>
        <v>0</v>
      </c>
    </row>
    <row r="24" spans="2:21" x14ac:dyDescent="0.25">
      <c r="B24" s="131" t="s">
        <v>159</v>
      </c>
      <c r="C24" s="131" t="s">
        <v>307</v>
      </c>
      <c r="D24" s="130">
        <f>+D25</f>
        <v>685676</v>
      </c>
      <c r="E24" s="132">
        <f>SUM(E25)</f>
        <v>816866</v>
      </c>
      <c r="F24" s="112">
        <f>+E24</f>
        <v>816866</v>
      </c>
      <c r="G24" s="67">
        <f t="shared" ref="G24" si="29">+F24*(1+0.03)</f>
        <v>841371.98</v>
      </c>
      <c r="H24" s="67">
        <f t="shared" si="6"/>
        <v>866613.13939999999</v>
      </c>
      <c r="I24" s="67">
        <f t="shared" si="7"/>
        <v>892611.53358200006</v>
      </c>
      <c r="J24" s="67">
        <f t="shared" si="8"/>
        <v>919389.87958946009</v>
      </c>
      <c r="K24" s="67">
        <f t="shared" si="9"/>
        <v>946971.57597714395</v>
      </c>
      <c r="L24" s="67">
        <f t="shared" si="10"/>
        <v>975380.7232564583</v>
      </c>
      <c r="M24" s="67">
        <f t="shared" si="11"/>
        <v>1004642.1449541521</v>
      </c>
      <c r="N24" s="67">
        <f t="shared" si="12"/>
        <v>1034781.4093027767</v>
      </c>
      <c r="O24" s="67">
        <f t="shared" si="13"/>
        <v>1065824.8515818601</v>
      </c>
      <c r="P24" s="67">
        <f t="shared" si="14"/>
        <v>1097799.5971293158</v>
      </c>
      <c r="Q24" s="67">
        <f t="shared" si="15"/>
        <v>1130733.5850431954</v>
      </c>
      <c r="R24" s="67">
        <f t="shared" si="16"/>
        <v>1164655.5925944913</v>
      </c>
      <c r="S24" s="67">
        <f t="shared" si="17"/>
        <v>1199595.260372326</v>
      </c>
      <c r="T24" s="67">
        <f t="shared" si="18"/>
        <v>1235583.1181834957</v>
      </c>
      <c r="U24" s="67">
        <f t="shared" si="19"/>
        <v>1272650.6117290007</v>
      </c>
    </row>
    <row r="25" spans="2:21" hidden="1" x14ac:dyDescent="0.25">
      <c r="B25" s="131" t="s">
        <v>160</v>
      </c>
      <c r="C25" s="131" t="s">
        <v>308</v>
      </c>
      <c r="D25" s="130">
        <v>685676</v>
      </c>
      <c r="E25" s="132">
        <v>816866</v>
      </c>
      <c r="F25" s="113"/>
      <c r="G25" s="67">
        <f t="shared" ref="G25" si="30">+F25*(1+0.03)</f>
        <v>0</v>
      </c>
      <c r="H25" s="67">
        <f t="shared" si="6"/>
        <v>0</v>
      </c>
      <c r="I25" s="67">
        <f t="shared" si="7"/>
        <v>0</v>
      </c>
      <c r="J25" s="67">
        <f t="shared" si="8"/>
        <v>0</v>
      </c>
      <c r="K25" s="67">
        <f t="shared" si="9"/>
        <v>0</v>
      </c>
      <c r="L25" s="67">
        <f t="shared" si="10"/>
        <v>0</v>
      </c>
      <c r="M25" s="67">
        <f t="shared" si="11"/>
        <v>0</v>
      </c>
      <c r="N25" s="67">
        <f t="shared" si="12"/>
        <v>0</v>
      </c>
      <c r="O25" s="67">
        <f t="shared" si="13"/>
        <v>0</v>
      </c>
      <c r="P25" s="67">
        <f t="shared" si="14"/>
        <v>0</v>
      </c>
      <c r="Q25" s="67">
        <f t="shared" si="15"/>
        <v>0</v>
      </c>
      <c r="R25" s="67">
        <f t="shared" si="16"/>
        <v>0</v>
      </c>
      <c r="S25" s="67">
        <f t="shared" si="17"/>
        <v>0</v>
      </c>
      <c r="T25" s="67">
        <f t="shared" si="18"/>
        <v>0</v>
      </c>
      <c r="U25" s="67">
        <f t="shared" si="19"/>
        <v>0</v>
      </c>
    </row>
    <row r="26" spans="2:21" hidden="1" x14ac:dyDescent="0.25">
      <c r="B26" s="133">
        <v>510548</v>
      </c>
      <c r="C26" s="131" t="s">
        <v>655</v>
      </c>
      <c r="D26" s="130">
        <f>+D27</f>
        <v>10000000</v>
      </c>
      <c r="E26" s="130">
        <f>+E27</f>
        <v>0</v>
      </c>
      <c r="F26" s="112">
        <f>+E26</f>
        <v>0</v>
      </c>
      <c r="G26" s="67">
        <f t="shared" ref="G26" si="31">+F26*(1+0.03)</f>
        <v>0</v>
      </c>
      <c r="H26" s="67">
        <f t="shared" si="6"/>
        <v>0</v>
      </c>
      <c r="I26" s="67">
        <f t="shared" si="7"/>
        <v>0</v>
      </c>
      <c r="J26" s="67">
        <f t="shared" si="8"/>
        <v>0</v>
      </c>
      <c r="K26" s="67">
        <f t="shared" si="9"/>
        <v>0</v>
      </c>
      <c r="L26" s="67">
        <f t="shared" si="10"/>
        <v>0</v>
      </c>
      <c r="M26" s="67">
        <f t="shared" si="11"/>
        <v>0</v>
      </c>
      <c r="N26" s="67">
        <f t="shared" si="12"/>
        <v>0</v>
      </c>
      <c r="O26" s="67">
        <f t="shared" si="13"/>
        <v>0</v>
      </c>
      <c r="P26" s="67">
        <f t="shared" si="14"/>
        <v>0</v>
      </c>
      <c r="Q26" s="67">
        <f t="shared" si="15"/>
        <v>0</v>
      </c>
      <c r="R26" s="67">
        <f t="shared" si="16"/>
        <v>0</v>
      </c>
      <c r="S26" s="67">
        <f t="shared" si="17"/>
        <v>0</v>
      </c>
      <c r="T26" s="67">
        <f t="shared" si="18"/>
        <v>0</v>
      </c>
      <c r="U26" s="67">
        <f t="shared" si="19"/>
        <v>0</v>
      </c>
    </row>
    <row r="27" spans="2:21" hidden="1" x14ac:dyDescent="0.25">
      <c r="B27" s="133" t="s">
        <v>654</v>
      </c>
      <c r="C27" s="131" t="s">
        <v>656</v>
      </c>
      <c r="D27" s="130">
        <v>10000000</v>
      </c>
      <c r="E27" s="132">
        <v>0</v>
      </c>
      <c r="F27" s="113"/>
      <c r="G27" s="67">
        <f t="shared" ref="G27" si="32">+F27*(1+0.03)</f>
        <v>0</v>
      </c>
      <c r="H27" s="67">
        <f t="shared" si="6"/>
        <v>0</v>
      </c>
      <c r="I27" s="67">
        <f t="shared" si="7"/>
        <v>0</v>
      </c>
      <c r="J27" s="67">
        <f t="shared" si="8"/>
        <v>0</v>
      </c>
      <c r="K27" s="67">
        <f t="shared" si="9"/>
        <v>0</v>
      </c>
      <c r="L27" s="67">
        <f t="shared" si="10"/>
        <v>0</v>
      </c>
      <c r="M27" s="67">
        <f t="shared" si="11"/>
        <v>0</v>
      </c>
      <c r="N27" s="67">
        <f t="shared" si="12"/>
        <v>0</v>
      </c>
      <c r="O27" s="67">
        <f t="shared" si="13"/>
        <v>0</v>
      </c>
      <c r="P27" s="67">
        <f t="shared" si="14"/>
        <v>0</v>
      </c>
      <c r="Q27" s="67">
        <f t="shared" si="15"/>
        <v>0</v>
      </c>
      <c r="R27" s="67">
        <f t="shared" si="16"/>
        <v>0</v>
      </c>
      <c r="S27" s="67">
        <f t="shared" si="17"/>
        <v>0</v>
      </c>
      <c r="T27" s="67">
        <f t="shared" si="18"/>
        <v>0</v>
      </c>
      <c r="U27" s="67">
        <f t="shared" si="19"/>
        <v>0</v>
      </c>
    </row>
    <row r="28" spans="2:21" x14ac:dyDescent="0.25">
      <c r="B28" s="131" t="s">
        <v>161</v>
      </c>
      <c r="C28" s="131" t="s">
        <v>67</v>
      </c>
      <c r="D28" s="130">
        <f>+D29</f>
        <v>0</v>
      </c>
      <c r="E28" s="132">
        <f>SUM(E29)</f>
        <v>2970135</v>
      </c>
      <c r="F28" s="112">
        <f>+E28</f>
        <v>2970135</v>
      </c>
      <c r="G28" s="67">
        <f t="shared" ref="G28" si="33">+F28*(1+0.03)</f>
        <v>3059239.0500000003</v>
      </c>
      <c r="H28" s="67">
        <f t="shared" si="6"/>
        <v>3151016.2215000005</v>
      </c>
      <c r="I28" s="67">
        <f t="shared" si="7"/>
        <v>3245546.7081450005</v>
      </c>
      <c r="J28" s="67">
        <f t="shared" si="8"/>
        <v>3342913.1093893507</v>
      </c>
      <c r="K28" s="67">
        <f t="shared" si="9"/>
        <v>3443200.5026710313</v>
      </c>
      <c r="L28" s="67">
        <f t="shared" si="10"/>
        <v>3546496.5177511624</v>
      </c>
      <c r="M28" s="67">
        <f t="shared" si="11"/>
        <v>3652891.4132836973</v>
      </c>
      <c r="N28" s="67">
        <f t="shared" si="12"/>
        <v>3762478.1556822085</v>
      </c>
      <c r="O28" s="67">
        <f t="shared" si="13"/>
        <v>3875352.5003526746</v>
      </c>
      <c r="P28" s="67">
        <f t="shared" si="14"/>
        <v>3991613.0753632551</v>
      </c>
      <c r="Q28" s="67">
        <f t="shared" si="15"/>
        <v>4111361.467624153</v>
      </c>
      <c r="R28" s="67">
        <f t="shared" si="16"/>
        <v>4234702.3116528774</v>
      </c>
      <c r="S28" s="67">
        <f t="shared" si="17"/>
        <v>4361743.3810024634</v>
      </c>
      <c r="T28" s="67">
        <f t="shared" si="18"/>
        <v>4492595.682432537</v>
      </c>
      <c r="U28" s="67">
        <f t="shared" si="19"/>
        <v>4627373.552905513</v>
      </c>
    </row>
    <row r="29" spans="2:21" hidden="1" x14ac:dyDescent="0.25">
      <c r="B29" s="131" t="s">
        <v>162</v>
      </c>
      <c r="C29" s="131" t="s">
        <v>309</v>
      </c>
      <c r="D29" s="130">
        <v>0</v>
      </c>
      <c r="E29" s="132">
        <v>2970135</v>
      </c>
      <c r="F29" s="113"/>
      <c r="G29" s="67">
        <f t="shared" ref="G29" si="34">+F29*(1+0.03)</f>
        <v>0</v>
      </c>
      <c r="H29" s="67">
        <f t="shared" si="6"/>
        <v>0</v>
      </c>
      <c r="I29" s="67">
        <f t="shared" si="7"/>
        <v>0</v>
      </c>
      <c r="J29" s="67">
        <f t="shared" si="8"/>
        <v>0</v>
      </c>
      <c r="K29" s="67">
        <f t="shared" si="9"/>
        <v>0</v>
      </c>
      <c r="L29" s="67">
        <f t="shared" si="10"/>
        <v>0</v>
      </c>
      <c r="M29" s="67">
        <f t="shared" si="11"/>
        <v>0</v>
      </c>
      <c r="N29" s="67">
        <f t="shared" si="12"/>
        <v>0</v>
      </c>
      <c r="O29" s="67">
        <f t="shared" si="13"/>
        <v>0</v>
      </c>
      <c r="P29" s="67">
        <f t="shared" si="14"/>
        <v>0</v>
      </c>
      <c r="Q29" s="67">
        <f t="shared" si="15"/>
        <v>0</v>
      </c>
      <c r="R29" s="67">
        <f t="shared" si="16"/>
        <v>0</v>
      </c>
      <c r="S29" s="67">
        <f t="shared" si="17"/>
        <v>0</v>
      </c>
      <c r="T29" s="67">
        <f t="shared" si="18"/>
        <v>0</v>
      </c>
      <c r="U29" s="67">
        <f t="shared" si="19"/>
        <v>0</v>
      </c>
    </row>
    <row r="30" spans="2:21" x14ac:dyDescent="0.25">
      <c r="B30" s="131" t="s">
        <v>163</v>
      </c>
      <c r="C30" s="131" t="s">
        <v>310</v>
      </c>
      <c r="D30" s="130">
        <f>+D31</f>
        <v>81000</v>
      </c>
      <c r="E30" s="132">
        <f>SUM(E31)</f>
        <v>98669</v>
      </c>
      <c r="F30" s="112">
        <f>+E30</f>
        <v>98669</v>
      </c>
      <c r="G30" s="67">
        <f t="shared" ref="G30" si="35">+F30*(1+0.03)</f>
        <v>101629.07</v>
      </c>
      <c r="H30" s="67">
        <f t="shared" si="6"/>
        <v>104677.94210000001</v>
      </c>
      <c r="I30" s="67">
        <f t="shared" si="7"/>
        <v>107818.28036300001</v>
      </c>
      <c r="J30" s="67">
        <f t="shared" si="8"/>
        <v>111052.82877389001</v>
      </c>
      <c r="K30" s="67">
        <f t="shared" si="9"/>
        <v>114384.41363710671</v>
      </c>
      <c r="L30" s="67">
        <f t="shared" si="10"/>
        <v>117815.94604621992</v>
      </c>
      <c r="M30" s="67">
        <f t="shared" si="11"/>
        <v>121350.42442760651</v>
      </c>
      <c r="N30" s="67">
        <f t="shared" si="12"/>
        <v>124990.93716043471</v>
      </c>
      <c r="O30" s="67">
        <f t="shared" si="13"/>
        <v>128740.66527524775</v>
      </c>
      <c r="P30" s="67">
        <f t="shared" si="14"/>
        <v>132602.88523350519</v>
      </c>
      <c r="Q30" s="67">
        <f t="shared" si="15"/>
        <v>136580.97179051035</v>
      </c>
      <c r="R30" s="67">
        <f t="shared" si="16"/>
        <v>140678.40094422566</v>
      </c>
      <c r="S30" s="67">
        <f t="shared" si="17"/>
        <v>144898.75297255244</v>
      </c>
      <c r="T30" s="67">
        <f t="shared" si="18"/>
        <v>149245.71556172901</v>
      </c>
      <c r="U30" s="67">
        <f t="shared" si="19"/>
        <v>153723.08702858089</v>
      </c>
    </row>
    <row r="31" spans="2:21" hidden="1" x14ac:dyDescent="0.25">
      <c r="B31" s="131" t="s">
        <v>164</v>
      </c>
      <c r="C31" s="131" t="s">
        <v>311</v>
      </c>
      <c r="D31" s="130">
        <v>81000</v>
      </c>
      <c r="E31" s="132">
        <v>98669</v>
      </c>
      <c r="F31" s="113"/>
      <c r="G31" s="67">
        <f t="shared" ref="G31" si="36">+F31*(1+0.03)</f>
        <v>0</v>
      </c>
      <c r="H31" s="67">
        <f t="shared" si="6"/>
        <v>0</v>
      </c>
      <c r="I31" s="67">
        <f t="shared" si="7"/>
        <v>0</v>
      </c>
      <c r="J31" s="67">
        <f t="shared" si="8"/>
        <v>0</v>
      </c>
      <c r="K31" s="67">
        <f t="shared" si="9"/>
        <v>0</v>
      </c>
      <c r="L31" s="67">
        <f t="shared" si="10"/>
        <v>0</v>
      </c>
      <c r="M31" s="67">
        <f t="shared" si="11"/>
        <v>0</v>
      </c>
      <c r="N31" s="67">
        <f t="shared" si="12"/>
        <v>0</v>
      </c>
      <c r="O31" s="67">
        <f t="shared" si="13"/>
        <v>0</v>
      </c>
      <c r="P31" s="67">
        <f t="shared" si="14"/>
        <v>0</v>
      </c>
      <c r="Q31" s="67">
        <f t="shared" si="15"/>
        <v>0</v>
      </c>
      <c r="R31" s="67">
        <f t="shared" si="16"/>
        <v>0</v>
      </c>
      <c r="S31" s="67">
        <f t="shared" si="17"/>
        <v>0</v>
      </c>
      <c r="T31" s="67">
        <f t="shared" si="18"/>
        <v>0</v>
      </c>
      <c r="U31" s="67">
        <f t="shared" si="19"/>
        <v>0</v>
      </c>
    </row>
    <row r="32" spans="2:21" x14ac:dyDescent="0.25">
      <c r="B32" s="131" t="s">
        <v>165</v>
      </c>
      <c r="C32" s="131" t="s">
        <v>312</v>
      </c>
      <c r="D32" s="132">
        <f>SUM(D33:D35)</f>
        <v>1301940</v>
      </c>
      <c r="E32" s="132">
        <f>SUM(E33:E35)</f>
        <v>3706472</v>
      </c>
      <c r="F32" s="112">
        <f>+E32</f>
        <v>3706472</v>
      </c>
      <c r="G32" s="67">
        <f t="shared" ref="G32" si="37">+F32*(1+0.03)</f>
        <v>3817666.16</v>
      </c>
      <c r="H32" s="67">
        <f t="shared" si="6"/>
        <v>3932196.1448000004</v>
      </c>
      <c r="I32" s="67">
        <f t="shared" si="7"/>
        <v>4050162.0291440003</v>
      </c>
      <c r="J32" s="67">
        <f t="shared" si="8"/>
        <v>4171666.8900183202</v>
      </c>
      <c r="K32" s="67">
        <f t="shared" si="9"/>
        <v>4296816.8967188699</v>
      </c>
      <c r="L32" s="67">
        <f t="shared" si="10"/>
        <v>4425721.4036204359</v>
      </c>
      <c r="M32" s="67">
        <f t="shared" si="11"/>
        <v>4558493.0457290495</v>
      </c>
      <c r="N32" s="67">
        <f t="shared" si="12"/>
        <v>4695247.8371009212</v>
      </c>
      <c r="O32" s="67">
        <f t="shared" si="13"/>
        <v>4836105.2722139489</v>
      </c>
      <c r="P32" s="67">
        <f t="shared" si="14"/>
        <v>4981188.4303803677</v>
      </c>
      <c r="Q32" s="67">
        <f t="shared" si="15"/>
        <v>5130624.0832917793</v>
      </c>
      <c r="R32" s="67">
        <f t="shared" si="16"/>
        <v>5284542.8057905324</v>
      </c>
      <c r="S32" s="67">
        <f t="shared" si="17"/>
        <v>5443079.0899642482</v>
      </c>
      <c r="T32" s="67">
        <f t="shared" si="18"/>
        <v>5606371.4626631755</v>
      </c>
      <c r="U32" s="67">
        <f t="shared" si="19"/>
        <v>5774562.6065430706</v>
      </c>
    </row>
    <row r="33" spans="2:21" hidden="1" x14ac:dyDescent="0.25">
      <c r="B33" s="131" t="s">
        <v>166</v>
      </c>
      <c r="C33" s="131" t="s">
        <v>313</v>
      </c>
      <c r="D33" s="130">
        <v>1301940</v>
      </c>
      <c r="E33" s="132">
        <v>2164336</v>
      </c>
      <c r="F33" s="113"/>
      <c r="G33" s="67">
        <f t="shared" ref="G33" si="38">+F33*(1+0.03)</f>
        <v>0</v>
      </c>
      <c r="H33" s="67">
        <f t="shared" si="6"/>
        <v>0</v>
      </c>
      <c r="I33" s="67">
        <f t="shared" si="7"/>
        <v>0</v>
      </c>
      <c r="J33" s="67">
        <f t="shared" si="8"/>
        <v>0</v>
      </c>
      <c r="K33" s="67">
        <f t="shared" si="9"/>
        <v>0</v>
      </c>
      <c r="L33" s="67">
        <f t="shared" si="10"/>
        <v>0</v>
      </c>
      <c r="M33" s="67">
        <f t="shared" si="11"/>
        <v>0</v>
      </c>
      <c r="N33" s="67">
        <f t="shared" si="12"/>
        <v>0</v>
      </c>
      <c r="O33" s="67">
        <f t="shared" si="13"/>
        <v>0</v>
      </c>
      <c r="P33" s="67">
        <f t="shared" si="14"/>
        <v>0</v>
      </c>
      <c r="Q33" s="67">
        <f t="shared" si="15"/>
        <v>0</v>
      </c>
      <c r="R33" s="67">
        <f t="shared" si="16"/>
        <v>0</v>
      </c>
      <c r="S33" s="67">
        <f t="shared" si="17"/>
        <v>0</v>
      </c>
      <c r="T33" s="67">
        <f t="shared" si="18"/>
        <v>0</v>
      </c>
      <c r="U33" s="67">
        <f t="shared" si="19"/>
        <v>0</v>
      </c>
    </row>
    <row r="34" spans="2:21" hidden="1" x14ac:dyDescent="0.25">
      <c r="B34" s="131" t="s">
        <v>167</v>
      </c>
      <c r="C34" s="131" t="s">
        <v>314</v>
      </c>
      <c r="D34" s="130">
        <v>0</v>
      </c>
      <c r="E34" s="132">
        <v>354096</v>
      </c>
      <c r="F34" s="113"/>
      <c r="G34" s="67">
        <f t="shared" ref="G34" si="39">+F34*(1+0.03)</f>
        <v>0</v>
      </c>
      <c r="H34" s="67">
        <f t="shared" si="6"/>
        <v>0</v>
      </c>
      <c r="I34" s="67">
        <f t="shared" si="7"/>
        <v>0</v>
      </c>
      <c r="J34" s="67">
        <f t="shared" si="8"/>
        <v>0</v>
      </c>
      <c r="K34" s="67">
        <f t="shared" si="9"/>
        <v>0</v>
      </c>
      <c r="L34" s="67">
        <f t="shared" si="10"/>
        <v>0</v>
      </c>
      <c r="M34" s="67">
        <f t="shared" si="11"/>
        <v>0</v>
      </c>
      <c r="N34" s="67">
        <f t="shared" si="12"/>
        <v>0</v>
      </c>
      <c r="O34" s="67">
        <f t="shared" si="13"/>
        <v>0</v>
      </c>
      <c r="P34" s="67">
        <f t="shared" si="14"/>
        <v>0</v>
      </c>
      <c r="Q34" s="67">
        <f t="shared" si="15"/>
        <v>0</v>
      </c>
      <c r="R34" s="67">
        <f t="shared" si="16"/>
        <v>0</v>
      </c>
      <c r="S34" s="67">
        <f t="shared" si="17"/>
        <v>0</v>
      </c>
      <c r="T34" s="67">
        <f t="shared" si="18"/>
        <v>0</v>
      </c>
      <c r="U34" s="67">
        <f t="shared" si="19"/>
        <v>0</v>
      </c>
    </row>
    <row r="35" spans="2:21" hidden="1" x14ac:dyDescent="0.25">
      <c r="B35" s="131" t="s">
        <v>168</v>
      </c>
      <c r="C35" s="131" t="s">
        <v>315</v>
      </c>
      <c r="D35" s="130">
        <v>0</v>
      </c>
      <c r="E35" s="132">
        <v>1188040</v>
      </c>
      <c r="F35" s="113"/>
      <c r="G35" s="67">
        <f t="shared" ref="G35" si="40">+F35*(1+0.03)</f>
        <v>0</v>
      </c>
      <c r="H35" s="67">
        <f t="shared" si="6"/>
        <v>0</v>
      </c>
      <c r="I35" s="67">
        <f t="shared" si="7"/>
        <v>0</v>
      </c>
      <c r="J35" s="67">
        <f t="shared" si="8"/>
        <v>0</v>
      </c>
      <c r="K35" s="67">
        <f t="shared" si="9"/>
        <v>0</v>
      </c>
      <c r="L35" s="67">
        <f t="shared" si="10"/>
        <v>0</v>
      </c>
      <c r="M35" s="67">
        <f t="shared" si="11"/>
        <v>0</v>
      </c>
      <c r="N35" s="67">
        <f t="shared" si="12"/>
        <v>0</v>
      </c>
      <c r="O35" s="67">
        <f t="shared" si="13"/>
        <v>0</v>
      </c>
      <c r="P35" s="67">
        <f t="shared" si="14"/>
        <v>0</v>
      </c>
      <c r="Q35" s="67">
        <f t="shared" si="15"/>
        <v>0</v>
      </c>
      <c r="R35" s="67">
        <f t="shared" si="16"/>
        <v>0</v>
      </c>
      <c r="S35" s="67">
        <f t="shared" si="17"/>
        <v>0</v>
      </c>
      <c r="T35" s="67">
        <f t="shared" si="18"/>
        <v>0</v>
      </c>
      <c r="U35" s="67">
        <f t="shared" si="19"/>
        <v>0</v>
      </c>
    </row>
    <row r="36" spans="2:21" x14ac:dyDescent="0.25">
      <c r="B36" s="131" t="s">
        <v>169</v>
      </c>
      <c r="C36" s="131" t="s">
        <v>316</v>
      </c>
      <c r="D36" s="132">
        <f>SUM(D37:D39)</f>
        <v>1836540</v>
      </c>
      <c r="E36" s="132">
        <f>SUM(E37:E39)</f>
        <v>5148396</v>
      </c>
      <c r="F36" s="112">
        <f>+E36</f>
        <v>5148396</v>
      </c>
      <c r="G36" s="67">
        <f t="shared" ref="G36" si="41">+F36*(1+0.03)</f>
        <v>5302847.88</v>
      </c>
      <c r="H36" s="67">
        <f t="shared" si="6"/>
        <v>5461933.3163999999</v>
      </c>
      <c r="I36" s="67">
        <f t="shared" si="7"/>
        <v>5625791.3158919998</v>
      </c>
      <c r="J36" s="67">
        <f t="shared" si="8"/>
        <v>5794565.0553687597</v>
      </c>
      <c r="K36" s="67">
        <f t="shared" si="9"/>
        <v>5968402.007029823</v>
      </c>
      <c r="L36" s="67">
        <f t="shared" si="10"/>
        <v>6147454.0672407178</v>
      </c>
      <c r="M36" s="67">
        <f t="shared" si="11"/>
        <v>6331877.6892579393</v>
      </c>
      <c r="N36" s="67">
        <f t="shared" si="12"/>
        <v>6521834.0199356778</v>
      </c>
      <c r="O36" s="67">
        <f t="shared" si="13"/>
        <v>6717489.0405337485</v>
      </c>
      <c r="P36" s="67">
        <f t="shared" si="14"/>
        <v>6919013.7117497614</v>
      </c>
      <c r="Q36" s="67">
        <f t="shared" si="15"/>
        <v>7126584.1231022542</v>
      </c>
      <c r="R36" s="67">
        <f t="shared" si="16"/>
        <v>7340381.6467953222</v>
      </c>
      <c r="S36" s="67">
        <f t="shared" si="17"/>
        <v>7560593.0961991819</v>
      </c>
      <c r="T36" s="67">
        <f t="shared" si="18"/>
        <v>7787410.8890851578</v>
      </c>
      <c r="U36" s="67">
        <f t="shared" si="19"/>
        <v>8021033.2157577127</v>
      </c>
    </row>
    <row r="37" spans="2:21" hidden="1" x14ac:dyDescent="0.25">
      <c r="B37" s="131" t="s">
        <v>170</v>
      </c>
      <c r="C37" s="131" t="s">
        <v>317</v>
      </c>
      <c r="D37" s="130">
        <v>1836540</v>
      </c>
      <c r="E37" s="132">
        <v>1697760</v>
      </c>
      <c r="F37" s="113"/>
      <c r="G37" s="67">
        <f t="shared" ref="G37" si="42">+F37*(1+0.03)</f>
        <v>0</v>
      </c>
      <c r="H37" s="67">
        <f t="shared" si="6"/>
        <v>0</v>
      </c>
      <c r="I37" s="67">
        <f t="shared" si="7"/>
        <v>0</v>
      </c>
      <c r="J37" s="67">
        <f t="shared" si="8"/>
        <v>0</v>
      </c>
      <c r="K37" s="67">
        <f t="shared" si="9"/>
        <v>0</v>
      </c>
      <c r="L37" s="67">
        <f t="shared" si="10"/>
        <v>0</v>
      </c>
      <c r="M37" s="67">
        <f t="shared" si="11"/>
        <v>0</v>
      </c>
      <c r="N37" s="67">
        <f t="shared" si="12"/>
        <v>0</v>
      </c>
      <c r="O37" s="67">
        <f t="shared" si="13"/>
        <v>0</v>
      </c>
      <c r="P37" s="67">
        <f t="shared" si="14"/>
        <v>0</v>
      </c>
      <c r="Q37" s="67">
        <f t="shared" si="15"/>
        <v>0</v>
      </c>
      <c r="R37" s="67">
        <f t="shared" si="16"/>
        <v>0</v>
      </c>
      <c r="S37" s="67">
        <f t="shared" si="17"/>
        <v>0</v>
      </c>
      <c r="T37" s="67">
        <f t="shared" si="18"/>
        <v>0</v>
      </c>
      <c r="U37" s="67">
        <f t="shared" si="19"/>
        <v>0</v>
      </c>
    </row>
    <row r="38" spans="2:21" hidden="1" x14ac:dyDescent="0.25">
      <c r="B38" s="131" t="s">
        <v>171</v>
      </c>
      <c r="C38" s="131" t="s">
        <v>318</v>
      </c>
      <c r="D38" s="130">
        <v>0</v>
      </c>
      <c r="E38" s="132">
        <v>391428</v>
      </c>
      <c r="F38" s="113"/>
      <c r="G38" s="67">
        <f t="shared" ref="G38" si="43">+F38*(1+0.03)</f>
        <v>0</v>
      </c>
      <c r="H38" s="67">
        <f t="shared" si="6"/>
        <v>0</v>
      </c>
      <c r="I38" s="67">
        <f t="shared" si="7"/>
        <v>0</v>
      </c>
      <c r="J38" s="67">
        <f t="shared" si="8"/>
        <v>0</v>
      </c>
      <c r="K38" s="67">
        <f t="shared" si="9"/>
        <v>0</v>
      </c>
      <c r="L38" s="67">
        <f t="shared" si="10"/>
        <v>0</v>
      </c>
      <c r="M38" s="67">
        <f t="shared" si="11"/>
        <v>0</v>
      </c>
      <c r="N38" s="67">
        <f t="shared" si="12"/>
        <v>0</v>
      </c>
      <c r="O38" s="67">
        <f t="shared" si="13"/>
        <v>0</v>
      </c>
      <c r="P38" s="67">
        <f t="shared" si="14"/>
        <v>0</v>
      </c>
      <c r="Q38" s="67">
        <f t="shared" si="15"/>
        <v>0</v>
      </c>
      <c r="R38" s="67">
        <f t="shared" si="16"/>
        <v>0</v>
      </c>
      <c r="S38" s="67">
        <f t="shared" si="17"/>
        <v>0</v>
      </c>
      <c r="T38" s="67">
        <f t="shared" si="18"/>
        <v>0</v>
      </c>
      <c r="U38" s="67">
        <f t="shared" si="19"/>
        <v>0</v>
      </c>
    </row>
    <row r="39" spans="2:21" hidden="1" x14ac:dyDescent="0.25">
      <c r="B39" s="131" t="s">
        <v>172</v>
      </c>
      <c r="C39" s="131" t="s">
        <v>319</v>
      </c>
      <c r="D39" s="130">
        <v>0</v>
      </c>
      <c r="E39" s="132">
        <v>3059208</v>
      </c>
      <c r="F39" s="113"/>
      <c r="G39" s="67">
        <f t="shared" ref="G39" si="44">+F39*(1+0.03)</f>
        <v>0</v>
      </c>
      <c r="H39" s="67">
        <f t="shared" si="6"/>
        <v>0</v>
      </c>
      <c r="I39" s="67">
        <f t="shared" si="7"/>
        <v>0</v>
      </c>
      <c r="J39" s="67">
        <f t="shared" si="8"/>
        <v>0</v>
      </c>
      <c r="K39" s="67">
        <f t="shared" si="9"/>
        <v>0</v>
      </c>
      <c r="L39" s="67">
        <f t="shared" si="10"/>
        <v>0</v>
      </c>
      <c r="M39" s="67">
        <f t="shared" si="11"/>
        <v>0</v>
      </c>
      <c r="N39" s="67">
        <f t="shared" si="12"/>
        <v>0</v>
      </c>
      <c r="O39" s="67">
        <f t="shared" si="13"/>
        <v>0</v>
      </c>
      <c r="P39" s="67">
        <f t="shared" si="14"/>
        <v>0</v>
      </c>
      <c r="Q39" s="67">
        <f t="shared" si="15"/>
        <v>0</v>
      </c>
      <c r="R39" s="67">
        <f t="shared" si="16"/>
        <v>0</v>
      </c>
      <c r="S39" s="67">
        <f t="shared" si="17"/>
        <v>0</v>
      </c>
      <c r="T39" s="67">
        <f t="shared" si="18"/>
        <v>0</v>
      </c>
      <c r="U39" s="67">
        <f t="shared" si="19"/>
        <v>0</v>
      </c>
    </row>
    <row r="40" spans="2:21" x14ac:dyDescent="0.25">
      <c r="B40" s="131" t="s">
        <v>173</v>
      </c>
      <c r="C40" s="131" t="s">
        <v>320</v>
      </c>
      <c r="D40" s="132">
        <f>SUM(D41)</f>
        <v>612840</v>
      </c>
      <c r="E40" s="132">
        <f>SUM(E41)</f>
        <v>743556</v>
      </c>
      <c r="F40" s="112">
        <f>+E40</f>
        <v>743556</v>
      </c>
      <c r="G40" s="67">
        <f t="shared" ref="G40" si="45">+F40*(1+0.03)</f>
        <v>765862.68</v>
      </c>
      <c r="H40" s="67">
        <f t="shared" si="6"/>
        <v>788838.56040000007</v>
      </c>
      <c r="I40" s="67">
        <f t="shared" si="7"/>
        <v>812503.71721200005</v>
      </c>
      <c r="J40" s="67">
        <f t="shared" si="8"/>
        <v>836878.82872836012</v>
      </c>
      <c r="K40" s="67">
        <f t="shared" si="9"/>
        <v>861985.19359021098</v>
      </c>
      <c r="L40" s="67">
        <f t="shared" si="10"/>
        <v>887844.7493979173</v>
      </c>
      <c r="M40" s="67">
        <f t="shared" si="11"/>
        <v>914480.09187985479</v>
      </c>
      <c r="N40" s="67">
        <f t="shared" si="12"/>
        <v>941914.49463625043</v>
      </c>
      <c r="O40" s="67">
        <f t="shared" si="13"/>
        <v>970171.92947533797</v>
      </c>
      <c r="P40" s="67">
        <f t="shared" si="14"/>
        <v>999277.08735959814</v>
      </c>
      <c r="Q40" s="67">
        <f t="shared" si="15"/>
        <v>1029255.3999803861</v>
      </c>
      <c r="R40" s="67">
        <f t="shared" si="16"/>
        <v>1060133.0619797977</v>
      </c>
      <c r="S40" s="67">
        <f t="shared" si="17"/>
        <v>1091937.0538391916</v>
      </c>
      <c r="T40" s="67">
        <f t="shared" si="18"/>
        <v>1124695.1654543674</v>
      </c>
      <c r="U40" s="67">
        <f t="shared" si="19"/>
        <v>1158436.0204179985</v>
      </c>
    </row>
    <row r="41" spans="2:21" hidden="1" x14ac:dyDescent="0.25">
      <c r="B41" s="131" t="s">
        <v>174</v>
      </c>
      <c r="C41" s="131" t="s">
        <v>321</v>
      </c>
      <c r="D41" s="130">
        <v>612840</v>
      </c>
      <c r="E41" s="132">
        <v>743556</v>
      </c>
      <c r="F41" s="113"/>
      <c r="G41" s="67">
        <f t="shared" ref="G41" si="46">+F41*(1+0.03)</f>
        <v>0</v>
      </c>
      <c r="H41" s="67">
        <f t="shared" si="6"/>
        <v>0</v>
      </c>
      <c r="I41" s="67">
        <f t="shared" si="7"/>
        <v>0</v>
      </c>
      <c r="J41" s="67">
        <f t="shared" si="8"/>
        <v>0</v>
      </c>
      <c r="K41" s="67">
        <f t="shared" si="9"/>
        <v>0</v>
      </c>
      <c r="L41" s="67">
        <f t="shared" si="10"/>
        <v>0</v>
      </c>
      <c r="M41" s="67">
        <f t="shared" si="11"/>
        <v>0</v>
      </c>
      <c r="N41" s="67">
        <f t="shared" si="12"/>
        <v>0</v>
      </c>
      <c r="O41" s="67">
        <f t="shared" si="13"/>
        <v>0</v>
      </c>
      <c r="P41" s="67">
        <f t="shared" si="14"/>
        <v>0</v>
      </c>
      <c r="Q41" s="67">
        <f t="shared" si="15"/>
        <v>0</v>
      </c>
      <c r="R41" s="67">
        <f t="shared" si="16"/>
        <v>0</v>
      </c>
      <c r="S41" s="67">
        <f t="shared" si="17"/>
        <v>0</v>
      </c>
      <c r="T41" s="67">
        <f t="shared" si="18"/>
        <v>0</v>
      </c>
      <c r="U41" s="67">
        <f t="shared" si="19"/>
        <v>0</v>
      </c>
    </row>
    <row r="42" spans="2:21" x14ac:dyDescent="0.25">
      <c r="B42" s="131" t="s">
        <v>175</v>
      </c>
      <c r="C42" s="131" t="s">
        <v>322</v>
      </c>
      <c r="D42" s="132">
        <f>SUM(D43)</f>
        <v>459270</v>
      </c>
      <c r="E42" s="132">
        <f>SUM(E43)</f>
        <v>243567</v>
      </c>
      <c r="F42" s="112">
        <f>+E42</f>
        <v>243567</v>
      </c>
      <c r="G42" s="67">
        <f t="shared" ref="G42" si="47">+F42*(1+0.03)</f>
        <v>250874.01</v>
      </c>
      <c r="H42" s="67">
        <f t="shared" si="6"/>
        <v>258400.23030000002</v>
      </c>
      <c r="I42" s="67">
        <f t="shared" si="7"/>
        <v>266152.23720900004</v>
      </c>
      <c r="J42" s="67">
        <f t="shared" si="8"/>
        <v>274136.80432527006</v>
      </c>
      <c r="K42" s="67">
        <f t="shared" si="9"/>
        <v>282360.90845502814</v>
      </c>
      <c r="L42" s="67">
        <f t="shared" si="10"/>
        <v>290831.73570867901</v>
      </c>
      <c r="M42" s="67">
        <f t="shared" si="11"/>
        <v>299556.68777993938</v>
      </c>
      <c r="N42" s="67">
        <f t="shared" si="12"/>
        <v>308543.38841333758</v>
      </c>
      <c r="O42" s="67">
        <f t="shared" si="13"/>
        <v>317799.6900657377</v>
      </c>
      <c r="P42" s="67">
        <f t="shared" si="14"/>
        <v>327333.68076770985</v>
      </c>
      <c r="Q42" s="67">
        <f t="shared" si="15"/>
        <v>337153.69119074114</v>
      </c>
      <c r="R42" s="67">
        <f t="shared" si="16"/>
        <v>347268.30192646338</v>
      </c>
      <c r="S42" s="67">
        <f t="shared" si="17"/>
        <v>357686.3509842573</v>
      </c>
      <c r="T42" s="67">
        <f t="shared" si="18"/>
        <v>368416.94151378504</v>
      </c>
      <c r="U42" s="67">
        <f t="shared" si="19"/>
        <v>379469.44975919859</v>
      </c>
    </row>
    <row r="43" spans="2:21" hidden="1" x14ac:dyDescent="0.25">
      <c r="B43" s="131" t="s">
        <v>176</v>
      </c>
      <c r="C43" s="131" t="s">
        <v>323</v>
      </c>
      <c r="D43" s="130">
        <v>459270</v>
      </c>
      <c r="E43" s="132">
        <v>243567</v>
      </c>
      <c r="F43" s="113"/>
      <c r="G43" s="67">
        <f t="shared" ref="G43" si="48">+F43*(1+0.03)</f>
        <v>0</v>
      </c>
      <c r="H43" s="67">
        <f t="shared" si="6"/>
        <v>0</v>
      </c>
      <c r="I43" s="67">
        <f t="shared" si="7"/>
        <v>0</v>
      </c>
      <c r="J43" s="67">
        <f t="shared" si="8"/>
        <v>0</v>
      </c>
      <c r="K43" s="67">
        <f t="shared" si="9"/>
        <v>0</v>
      </c>
      <c r="L43" s="67">
        <f t="shared" si="10"/>
        <v>0</v>
      </c>
      <c r="M43" s="67">
        <f t="shared" si="11"/>
        <v>0</v>
      </c>
      <c r="N43" s="67">
        <f t="shared" si="12"/>
        <v>0</v>
      </c>
      <c r="O43" s="67">
        <f t="shared" si="13"/>
        <v>0</v>
      </c>
      <c r="P43" s="67">
        <f t="shared" si="14"/>
        <v>0</v>
      </c>
      <c r="Q43" s="67">
        <f t="shared" si="15"/>
        <v>0</v>
      </c>
      <c r="R43" s="67">
        <f t="shared" si="16"/>
        <v>0</v>
      </c>
      <c r="S43" s="67">
        <f t="shared" si="17"/>
        <v>0</v>
      </c>
      <c r="T43" s="67">
        <f t="shared" si="18"/>
        <v>0</v>
      </c>
      <c r="U43" s="67">
        <f t="shared" si="19"/>
        <v>0</v>
      </c>
    </row>
    <row r="44" spans="2:21" x14ac:dyDescent="0.25">
      <c r="B44" s="131" t="s">
        <v>177</v>
      </c>
      <c r="C44" s="131" t="s">
        <v>324</v>
      </c>
      <c r="D44" s="132">
        <f>SUM(D45)</f>
        <v>306180</v>
      </c>
      <c r="E44" s="132">
        <f>SUM(E45)</f>
        <v>140208</v>
      </c>
      <c r="F44" s="112">
        <f>+E44</f>
        <v>140208</v>
      </c>
      <c r="G44" s="67">
        <f t="shared" ref="G44" si="49">+F44*(1+0.03)</f>
        <v>144414.24</v>
      </c>
      <c r="H44" s="67">
        <f t="shared" si="6"/>
        <v>148746.6672</v>
      </c>
      <c r="I44" s="67">
        <f t="shared" si="7"/>
        <v>153209.067216</v>
      </c>
      <c r="J44" s="67">
        <f t="shared" si="8"/>
        <v>157805.33923248001</v>
      </c>
      <c r="K44" s="67">
        <f t="shared" si="9"/>
        <v>162539.49940945441</v>
      </c>
      <c r="L44" s="67">
        <f t="shared" si="10"/>
        <v>167415.68439173803</v>
      </c>
      <c r="M44" s="67">
        <f t="shared" si="11"/>
        <v>172438.15492349019</v>
      </c>
      <c r="N44" s="67">
        <f t="shared" si="12"/>
        <v>177611.29957119489</v>
      </c>
      <c r="O44" s="67">
        <f t="shared" si="13"/>
        <v>182939.63855833074</v>
      </c>
      <c r="P44" s="67">
        <f t="shared" si="14"/>
        <v>188427.82771508067</v>
      </c>
      <c r="Q44" s="67">
        <f t="shared" si="15"/>
        <v>194080.6625465331</v>
      </c>
      <c r="R44" s="67">
        <f t="shared" si="16"/>
        <v>199903.08242292909</v>
      </c>
      <c r="S44" s="67">
        <f t="shared" si="17"/>
        <v>205900.17489561698</v>
      </c>
      <c r="T44" s="67">
        <f t="shared" si="18"/>
        <v>212077.18014248548</v>
      </c>
      <c r="U44" s="67">
        <f t="shared" si="19"/>
        <v>218439.49554676004</v>
      </c>
    </row>
    <row r="45" spans="2:21" hidden="1" x14ac:dyDescent="0.25">
      <c r="B45" s="131" t="s">
        <v>178</v>
      </c>
      <c r="C45" s="131" t="s">
        <v>325</v>
      </c>
      <c r="D45" s="130">
        <v>306180</v>
      </c>
      <c r="E45" s="132">
        <v>140208</v>
      </c>
      <c r="F45" s="113"/>
      <c r="G45" s="67">
        <f t="shared" ref="G45" si="50">+F45*(1+0.03)</f>
        <v>0</v>
      </c>
      <c r="H45" s="67">
        <f t="shared" si="6"/>
        <v>0</v>
      </c>
      <c r="I45" s="67">
        <f t="shared" si="7"/>
        <v>0</v>
      </c>
      <c r="J45" s="67">
        <f t="shared" si="8"/>
        <v>0</v>
      </c>
      <c r="K45" s="67">
        <f t="shared" si="9"/>
        <v>0</v>
      </c>
      <c r="L45" s="67">
        <f t="shared" si="10"/>
        <v>0</v>
      </c>
      <c r="M45" s="67">
        <f t="shared" si="11"/>
        <v>0</v>
      </c>
      <c r="N45" s="67">
        <f t="shared" si="12"/>
        <v>0</v>
      </c>
      <c r="O45" s="67">
        <f t="shared" si="13"/>
        <v>0</v>
      </c>
      <c r="P45" s="67">
        <f t="shared" si="14"/>
        <v>0</v>
      </c>
      <c r="Q45" s="67">
        <f t="shared" si="15"/>
        <v>0</v>
      </c>
      <c r="R45" s="67">
        <f t="shared" si="16"/>
        <v>0</v>
      </c>
      <c r="S45" s="67">
        <f t="shared" si="17"/>
        <v>0</v>
      </c>
      <c r="T45" s="67">
        <f t="shared" si="18"/>
        <v>0</v>
      </c>
      <c r="U45" s="67">
        <f t="shared" si="19"/>
        <v>0</v>
      </c>
    </row>
    <row r="46" spans="2:21" x14ac:dyDescent="0.25">
      <c r="B46" s="131" t="s">
        <v>179</v>
      </c>
      <c r="C46" s="131" t="s">
        <v>326</v>
      </c>
      <c r="D46" s="132">
        <f>SUM(D47)</f>
        <v>0</v>
      </c>
      <c r="E46" s="132">
        <f>SUM(E47)</f>
        <v>589500</v>
      </c>
      <c r="F46" s="112">
        <f>+AVERAGE(D46:E46)</f>
        <v>294750</v>
      </c>
      <c r="G46" s="67">
        <f t="shared" ref="G46" si="51">+F46*(1+0.03)</f>
        <v>303592.5</v>
      </c>
      <c r="H46" s="67">
        <f t="shared" si="6"/>
        <v>312700.27500000002</v>
      </c>
      <c r="I46" s="67">
        <f t="shared" si="7"/>
        <v>322081.28325000004</v>
      </c>
      <c r="J46" s="67">
        <f t="shared" si="8"/>
        <v>331743.72174750007</v>
      </c>
      <c r="K46" s="67">
        <f t="shared" si="9"/>
        <v>341696.0333999251</v>
      </c>
      <c r="L46" s="67">
        <f t="shared" si="10"/>
        <v>351946.91440192284</v>
      </c>
      <c r="M46" s="67">
        <f t="shared" si="11"/>
        <v>362505.32183398056</v>
      </c>
      <c r="N46" s="67">
        <f t="shared" si="12"/>
        <v>373380.48148899997</v>
      </c>
      <c r="O46" s="67">
        <f t="shared" si="13"/>
        <v>384581.89593366999</v>
      </c>
      <c r="P46" s="67">
        <f t="shared" si="14"/>
        <v>396119.35281168012</v>
      </c>
      <c r="Q46" s="67">
        <f t="shared" si="15"/>
        <v>408002.93339603051</v>
      </c>
      <c r="R46" s="67">
        <f t="shared" si="16"/>
        <v>420243.02139791142</v>
      </c>
      <c r="S46" s="67">
        <f t="shared" si="17"/>
        <v>432850.31203984877</v>
      </c>
      <c r="T46" s="67">
        <f t="shared" si="18"/>
        <v>445835.82140104426</v>
      </c>
      <c r="U46" s="67">
        <f t="shared" si="19"/>
        <v>459210.8960430756</v>
      </c>
    </row>
    <row r="47" spans="2:21" hidden="1" x14ac:dyDescent="0.25">
      <c r="B47" s="131" t="s">
        <v>180</v>
      </c>
      <c r="C47" s="131" t="s">
        <v>327</v>
      </c>
      <c r="D47" s="130">
        <v>0</v>
      </c>
      <c r="E47" s="132">
        <v>589500</v>
      </c>
      <c r="F47" s="113"/>
    </row>
    <row r="48" spans="2:21" x14ac:dyDescent="0.25">
      <c r="B48" s="134">
        <v>5110</v>
      </c>
      <c r="C48" s="135" t="s">
        <v>66</v>
      </c>
      <c r="D48" s="130">
        <f>+D49+D52</f>
        <v>4064000</v>
      </c>
      <c r="E48" s="136">
        <f>+E49</f>
        <v>9410000</v>
      </c>
      <c r="F48" s="112">
        <f>SUM(F49:F52)</f>
        <v>9642000</v>
      </c>
      <c r="G48" s="112">
        <f>SUM(G49:G52)</f>
        <v>9931260</v>
      </c>
      <c r="H48" s="112">
        <f t="shared" ref="H48:U48" si="52">SUM(H49:H52)</f>
        <v>10229197.800000001</v>
      </c>
      <c r="I48" s="112">
        <f t="shared" si="52"/>
        <v>10536073.734000001</v>
      </c>
      <c r="J48" s="112">
        <f t="shared" si="52"/>
        <v>10852155.94602</v>
      </c>
      <c r="K48" s="112">
        <f t="shared" si="52"/>
        <v>11177720.624400601</v>
      </c>
      <c r="L48" s="112">
        <f t="shared" si="52"/>
        <v>11513052.243132619</v>
      </c>
      <c r="M48" s="112">
        <f t="shared" si="52"/>
        <v>11858443.810426598</v>
      </c>
      <c r="N48" s="112">
        <f t="shared" si="52"/>
        <v>12214197.124739395</v>
      </c>
      <c r="O48" s="112">
        <f t="shared" si="52"/>
        <v>12580623.038481578</v>
      </c>
      <c r="P48" s="112">
        <f t="shared" si="52"/>
        <v>12958041.729636025</v>
      </c>
      <c r="Q48" s="112">
        <f t="shared" si="52"/>
        <v>13346782.981525106</v>
      </c>
      <c r="R48" s="112">
        <f t="shared" si="52"/>
        <v>13747186.47097086</v>
      </c>
      <c r="S48" s="112">
        <f t="shared" si="52"/>
        <v>14159602.065099984</v>
      </c>
      <c r="T48" s="112">
        <f t="shared" si="52"/>
        <v>14584390.127052985</v>
      </c>
      <c r="U48" s="112">
        <f t="shared" si="52"/>
        <v>15021921.830864575</v>
      </c>
    </row>
    <row r="49" spans="2:21" x14ac:dyDescent="0.25">
      <c r="B49" s="131" t="s">
        <v>181</v>
      </c>
      <c r="C49" s="131" t="s">
        <v>328</v>
      </c>
      <c r="D49" s="136">
        <f>SUM(D50:D51)</f>
        <v>3600000</v>
      </c>
      <c r="E49" s="136">
        <f>SUM(E50:E51)</f>
        <v>9410000</v>
      </c>
      <c r="F49" s="112">
        <f>+E49</f>
        <v>9410000</v>
      </c>
      <c r="G49" s="67">
        <f t="shared" ref="G49" si="53">+F49*(1+0.03)</f>
        <v>9692300</v>
      </c>
      <c r="H49" s="67">
        <f t="shared" ref="H49:H52" si="54">+G49*(1+0.03)</f>
        <v>9983069</v>
      </c>
      <c r="I49" s="67">
        <f t="shared" ref="I49:I52" si="55">+H49*(1+0.03)</f>
        <v>10282561.07</v>
      </c>
      <c r="J49" s="67">
        <f t="shared" ref="J49:J52" si="56">+I49*(1+0.03)</f>
        <v>10591037.902100001</v>
      </c>
      <c r="K49" s="67">
        <f t="shared" ref="K49:K52" si="57">+J49*(1+0.03)</f>
        <v>10908769.039163001</v>
      </c>
      <c r="L49" s="67">
        <f t="shared" ref="L49:L52" si="58">+K49*(1+0.03)</f>
        <v>11236032.110337891</v>
      </c>
      <c r="M49" s="67">
        <f t="shared" ref="M49:M52" si="59">+L49*(1+0.03)</f>
        <v>11573113.073648028</v>
      </c>
      <c r="N49" s="67">
        <f t="shared" ref="N49:N52" si="60">+M49*(1+0.03)</f>
        <v>11920306.465857469</v>
      </c>
      <c r="O49" s="67">
        <f t="shared" ref="O49:O52" si="61">+N49*(1+0.03)</f>
        <v>12277915.659833193</v>
      </c>
      <c r="P49" s="67">
        <f t="shared" ref="P49:P52" si="62">+O49*(1+0.03)</f>
        <v>12646253.129628189</v>
      </c>
      <c r="Q49" s="67">
        <f t="shared" ref="Q49:Q52" si="63">+P49*(1+0.03)</f>
        <v>13025640.723517034</v>
      </c>
      <c r="R49" s="67">
        <f t="shared" ref="R49:R52" si="64">+Q49*(1+0.03)</f>
        <v>13416409.945222545</v>
      </c>
      <c r="S49" s="67">
        <f t="shared" ref="S49:S52" si="65">+R49*(1+0.03)</f>
        <v>13818902.243579222</v>
      </c>
      <c r="T49" s="67">
        <f t="shared" ref="T49:T52" si="66">+S49*(1+0.03)</f>
        <v>14233469.310886599</v>
      </c>
      <c r="U49" s="67">
        <f t="shared" ref="U49:U52" si="67">+T49*(1+0.03)</f>
        <v>14660473.390213197</v>
      </c>
    </row>
    <row r="50" spans="2:21" hidden="1" x14ac:dyDescent="0.25">
      <c r="B50" s="131" t="s">
        <v>182</v>
      </c>
      <c r="C50" s="131" t="s">
        <v>329</v>
      </c>
      <c r="D50" s="130">
        <v>3600000</v>
      </c>
      <c r="E50" s="136">
        <v>9100000</v>
      </c>
      <c r="F50" s="113"/>
      <c r="G50" s="67">
        <f t="shared" ref="G50" si="68">+F50*(1+0.03)</f>
        <v>0</v>
      </c>
      <c r="H50" s="67">
        <f t="shared" si="54"/>
        <v>0</v>
      </c>
      <c r="I50" s="67">
        <f t="shared" si="55"/>
        <v>0</v>
      </c>
      <c r="J50" s="67">
        <f t="shared" si="56"/>
        <v>0</v>
      </c>
      <c r="K50" s="67">
        <f t="shared" si="57"/>
        <v>0</v>
      </c>
      <c r="L50" s="67">
        <f t="shared" si="58"/>
        <v>0</v>
      </c>
      <c r="M50" s="67">
        <f t="shared" si="59"/>
        <v>0</v>
      </c>
      <c r="N50" s="67">
        <f t="shared" si="60"/>
        <v>0</v>
      </c>
      <c r="O50" s="67">
        <f t="shared" si="61"/>
        <v>0</v>
      </c>
      <c r="P50" s="67">
        <f t="shared" si="62"/>
        <v>0</v>
      </c>
      <c r="Q50" s="67">
        <f t="shared" si="63"/>
        <v>0</v>
      </c>
      <c r="R50" s="67">
        <f t="shared" si="64"/>
        <v>0</v>
      </c>
      <c r="S50" s="67">
        <f t="shared" si="65"/>
        <v>0</v>
      </c>
      <c r="T50" s="67">
        <f t="shared" si="66"/>
        <v>0</v>
      </c>
      <c r="U50" s="67">
        <f t="shared" si="67"/>
        <v>0</v>
      </c>
    </row>
    <row r="51" spans="2:21" hidden="1" x14ac:dyDescent="0.25">
      <c r="B51" s="131" t="s">
        <v>183</v>
      </c>
      <c r="C51" s="131" t="s">
        <v>330</v>
      </c>
      <c r="D51" s="130">
        <v>0</v>
      </c>
      <c r="E51" s="136">
        <v>310000</v>
      </c>
      <c r="F51" s="113"/>
      <c r="G51" s="67">
        <f t="shared" ref="G51" si="69">+F51*(1+0.03)</f>
        <v>0</v>
      </c>
      <c r="H51" s="67">
        <f t="shared" si="54"/>
        <v>0</v>
      </c>
      <c r="I51" s="67">
        <f t="shared" si="55"/>
        <v>0</v>
      </c>
      <c r="J51" s="67">
        <f t="shared" si="56"/>
        <v>0</v>
      </c>
      <c r="K51" s="67">
        <f t="shared" si="57"/>
        <v>0</v>
      </c>
      <c r="L51" s="67">
        <f t="shared" si="58"/>
        <v>0</v>
      </c>
      <c r="M51" s="67">
        <f t="shared" si="59"/>
        <v>0</v>
      </c>
      <c r="N51" s="67">
        <f t="shared" si="60"/>
        <v>0</v>
      </c>
      <c r="O51" s="67">
        <f t="shared" si="61"/>
        <v>0</v>
      </c>
      <c r="P51" s="67">
        <f t="shared" si="62"/>
        <v>0</v>
      </c>
      <c r="Q51" s="67">
        <f t="shared" si="63"/>
        <v>0</v>
      </c>
      <c r="R51" s="67">
        <f t="shared" si="64"/>
        <v>0</v>
      </c>
      <c r="S51" s="67">
        <f t="shared" si="65"/>
        <v>0</v>
      </c>
      <c r="T51" s="67">
        <f t="shared" si="66"/>
        <v>0</v>
      </c>
      <c r="U51" s="67">
        <f t="shared" si="67"/>
        <v>0</v>
      </c>
    </row>
    <row r="52" spans="2:21" x14ac:dyDescent="0.25">
      <c r="B52" s="133">
        <v>511025</v>
      </c>
      <c r="C52" s="131" t="s">
        <v>658</v>
      </c>
      <c r="D52" s="130">
        <f>+D53</f>
        <v>464000</v>
      </c>
      <c r="E52" s="130">
        <f>+E53</f>
        <v>0</v>
      </c>
      <c r="F52" s="112">
        <f>+AVERAGE(D52:E52)</f>
        <v>232000</v>
      </c>
      <c r="G52" s="67">
        <f t="shared" ref="G52" si="70">+F52*(1+0.03)</f>
        <v>238960</v>
      </c>
      <c r="H52" s="67">
        <f t="shared" si="54"/>
        <v>246128.80000000002</v>
      </c>
      <c r="I52" s="67">
        <f t="shared" si="55"/>
        <v>253512.66400000002</v>
      </c>
      <c r="J52" s="67">
        <f t="shared" si="56"/>
        <v>261118.04392000003</v>
      </c>
      <c r="K52" s="67">
        <f t="shared" si="57"/>
        <v>268951.58523760003</v>
      </c>
      <c r="L52" s="67">
        <f t="shared" si="58"/>
        <v>277020.13279472804</v>
      </c>
      <c r="M52" s="67">
        <f t="shared" si="59"/>
        <v>285330.73677856987</v>
      </c>
      <c r="N52" s="67">
        <f t="shared" si="60"/>
        <v>293890.65888192697</v>
      </c>
      <c r="O52" s="67">
        <f t="shared" si="61"/>
        <v>302707.37864838477</v>
      </c>
      <c r="P52" s="67">
        <f t="shared" si="62"/>
        <v>311788.6000078363</v>
      </c>
      <c r="Q52" s="67">
        <f t="shared" si="63"/>
        <v>321142.2580080714</v>
      </c>
      <c r="R52" s="67">
        <f t="shared" si="64"/>
        <v>330776.52574831352</v>
      </c>
      <c r="S52" s="67">
        <f t="shared" si="65"/>
        <v>340699.82152076293</v>
      </c>
      <c r="T52" s="67">
        <f t="shared" si="66"/>
        <v>350920.81616638583</v>
      </c>
      <c r="U52" s="67">
        <f t="shared" si="67"/>
        <v>361448.44065137743</v>
      </c>
    </row>
    <row r="53" spans="2:21" hidden="1" x14ac:dyDescent="0.25">
      <c r="B53" s="131" t="s">
        <v>659</v>
      </c>
      <c r="C53" s="131" t="s">
        <v>660</v>
      </c>
      <c r="D53" s="130">
        <v>464000</v>
      </c>
      <c r="E53" s="136">
        <v>0</v>
      </c>
      <c r="F53" s="113"/>
    </row>
    <row r="54" spans="2:21" x14ac:dyDescent="0.25">
      <c r="B54" s="137">
        <v>5115</v>
      </c>
      <c r="C54" s="138" t="s">
        <v>16</v>
      </c>
      <c r="D54" s="136">
        <f>+D55+D57+D59</f>
        <v>11204200</v>
      </c>
      <c r="E54" s="136">
        <f>+E55+E57+E59</f>
        <v>9977710</v>
      </c>
      <c r="F54" s="71">
        <f>+F55+F57+F59</f>
        <v>9977710</v>
      </c>
      <c r="G54" s="67">
        <f t="shared" ref="G54" si="71">+F54*(1+0.03)</f>
        <v>10277041.300000001</v>
      </c>
      <c r="H54" s="67">
        <f t="shared" ref="H54:H59" si="72">+G54*(1+0.03)</f>
        <v>10585352.539000001</v>
      </c>
      <c r="I54" s="67">
        <f t="shared" ref="I54:I59" si="73">+H54*(1+0.03)</f>
        <v>10902913.115170002</v>
      </c>
      <c r="J54" s="67">
        <f t="shared" ref="J54:J59" si="74">+I54*(1+0.03)</f>
        <v>11230000.508625103</v>
      </c>
      <c r="K54" s="67">
        <f t="shared" ref="K54:K59" si="75">+J54*(1+0.03)</f>
        <v>11566900.523883857</v>
      </c>
      <c r="L54" s="67">
        <f t="shared" ref="L54:L59" si="76">+K54*(1+0.03)</f>
        <v>11913907.539600372</v>
      </c>
      <c r="M54" s="67">
        <f t="shared" ref="M54:M59" si="77">+L54*(1+0.03)</f>
        <v>12271324.765788384</v>
      </c>
      <c r="N54" s="67">
        <f t="shared" ref="N54:N59" si="78">+M54*(1+0.03)</f>
        <v>12639464.508762036</v>
      </c>
      <c r="O54" s="67">
        <f t="shared" ref="O54:O59" si="79">+N54*(1+0.03)</f>
        <v>13018648.444024896</v>
      </c>
      <c r="P54" s="67">
        <f t="shared" ref="P54:P59" si="80">+O54*(1+0.03)</f>
        <v>13409207.897345643</v>
      </c>
      <c r="Q54" s="67">
        <f t="shared" ref="Q54:Q59" si="81">+P54*(1+0.03)</f>
        <v>13811484.134266013</v>
      </c>
      <c r="R54" s="67">
        <f t="shared" ref="R54:R59" si="82">+Q54*(1+0.03)</f>
        <v>14225828.658293994</v>
      </c>
      <c r="S54" s="67">
        <f t="shared" ref="S54:S59" si="83">+R54*(1+0.03)</f>
        <v>14652603.518042814</v>
      </c>
      <c r="T54" s="67">
        <f t="shared" ref="T54:T59" si="84">+S54*(1+0.03)</f>
        <v>15092181.623584099</v>
      </c>
      <c r="U54" s="67">
        <f t="shared" ref="U54:U59" si="85">+T54*(1+0.03)</f>
        <v>15544947.072291622</v>
      </c>
    </row>
    <row r="55" spans="2:21" x14ac:dyDescent="0.25">
      <c r="B55" s="131" t="s">
        <v>184</v>
      </c>
      <c r="C55" s="131" t="s">
        <v>331</v>
      </c>
      <c r="D55" s="136">
        <f>SUM(D56)</f>
        <v>7526000</v>
      </c>
      <c r="E55" s="136">
        <f>SUM(E56)</f>
        <v>5217000</v>
      </c>
      <c r="F55" s="112">
        <f>+E55</f>
        <v>5217000</v>
      </c>
      <c r="G55" s="67">
        <f t="shared" ref="G55" si="86">+F55*(1+0.03)</f>
        <v>5373510</v>
      </c>
      <c r="H55" s="67">
        <f t="shared" si="72"/>
        <v>5534715.2999999998</v>
      </c>
      <c r="I55" s="67">
        <f t="shared" si="73"/>
        <v>5700756.7589999996</v>
      </c>
      <c r="J55" s="67">
        <f t="shared" si="74"/>
        <v>5871779.4617699999</v>
      </c>
      <c r="K55" s="67">
        <f t="shared" si="75"/>
        <v>6047932.8456231002</v>
      </c>
      <c r="L55" s="67">
        <f t="shared" si="76"/>
        <v>6229370.8309917934</v>
      </c>
      <c r="M55" s="67">
        <f t="shared" si="77"/>
        <v>6416251.9559215475</v>
      </c>
      <c r="N55" s="67">
        <f t="shared" si="78"/>
        <v>6608739.5145991938</v>
      </c>
      <c r="O55" s="67">
        <f t="shared" si="79"/>
        <v>6807001.7000371702</v>
      </c>
      <c r="P55" s="67">
        <f t="shared" si="80"/>
        <v>7011211.7510382859</v>
      </c>
      <c r="Q55" s="67">
        <f t="shared" si="81"/>
        <v>7221548.103569435</v>
      </c>
      <c r="R55" s="67">
        <f t="shared" si="82"/>
        <v>7438194.5466765184</v>
      </c>
      <c r="S55" s="67">
        <f t="shared" si="83"/>
        <v>7661340.383076814</v>
      </c>
      <c r="T55" s="67">
        <f t="shared" si="84"/>
        <v>7891180.5945691187</v>
      </c>
      <c r="U55" s="67">
        <f t="shared" si="85"/>
        <v>8127916.0124061927</v>
      </c>
    </row>
    <row r="56" spans="2:21" hidden="1" x14ac:dyDescent="0.25">
      <c r="B56" s="131" t="s">
        <v>185</v>
      </c>
      <c r="C56" s="131" t="s">
        <v>332</v>
      </c>
      <c r="D56" s="130">
        <v>7526000</v>
      </c>
      <c r="E56" s="136">
        <v>5217000</v>
      </c>
      <c r="F56" s="113"/>
      <c r="G56" s="67">
        <f t="shared" ref="G56" si="87">+F56*(1+0.03)</f>
        <v>0</v>
      </c>
      <c r="H56" s="67">
        <f t="shared" si="72"/>
        <v>0</v>
      </c>
      <c r="I56" s="67">
        <f t="shared" si="73"/>
        <v>0</v>
      </c>
      <c r="J56" s="67">
        <f t="shared" si="74"/>
        <v>0</v>
      </c>
      <c r="K56" s="67">
        <f t="shared" si="75"/>
        <v>0</v>
      </c>
      <c r="L56" s="67">
        <f t="shared" si="76"/>
        <v>0</v>
      </c>
      <c r="M56" s="67">
        <f t="shared" si="77"/>
        <v>0</v>
      </c>
      <c r="N56" s="67">
        <f t="shared" si="78"/>
        <v>0</v>
      </c>
      <c r="O56" s="67">
        <f t="shared" si="79"/>
        <v>0</v>
      </c>
      <c r="P56" s="67">
        <f t="shared" si="80"/>
        <v>0</v>
      </c>
      <c r="Q56" s="67">
        <f t="shared" si="81"/>
        <v>0</v>
      </c>
      <c r="R56" s="67">
        <f t="shared" si="82"/>
        <v>0</v>
      </c>
      <c r="S56" s="67">
        <f t="shared" si="83"/>
        <v>0</v>
      </c>
      <c r="T56" s="67">
        <f t="shared" si="84"/>
        <v>0</v>
      </c>
      <c r="U56" s="67">
        <f t="shared" si="85"/>
        <v>0</v>
      </c>
    </row>
    <row r="57" spans="2:21" x14ac:dyDescent="0.25">
      <c r="B57" s="131" t="s">
        <v>186</v>
      </c>
      <c r="C57" s="131" t="s">
        <v>333</v>
      </c>
      <c r="D57" s="136">
        <f>SUM(D58)</f>
        <v>1079500</v>
      </c>
      <c r="E57" s="136">
        <f>SUM(E58)</f>
        <v>1712410</v>
      </c>
      <c r="F57" s="112">
        <f>+E57</f>
        <v>1712410</v>
      </c>
      <c r="G57" s="67">
        <f t="shared" ref="G57" si="88">+F57*(1+0.03)</f>
        <v>1763782.3</v>
      </c>
      <c r="H57" s="67">
        <f t="shared" si="72"/>
        <v>1816695.7690000001</v>
      </c>
      <c r="I57" s="67">
        <f t="shared" si="73"/>
        <v>1871196.6420700001</v>
      </c>
      <c r="J57" s="67">
        <f t="shared" si="74"/>
        <v>1927332.5413321001</v>
      </c>
      <c r="K57" s="67">
        <f t="shared" si="75"/>
        <v>1985152.517572063</v>
      </c>
      <c r="L57" s="67">
        <f t="shared" si="76"/>
        <v>2044707.0930992251</v>
      </c>
      <c r="M57" s="67">
        <f t="shared" si="77"/>
        <v>2106048.3058922021</v>
      </c>
      <c r="N57" s="67">
        <f t="shared" si="78"/>
        <v>2169229.7550689681</v>
      </c>
      <c r="O57" s="67">
        <f t="shared" si="79"/>
        <v>2234306.6477210373</v>
      </c>
      <c r="P57" s="67">
        <f t="shared" si="80"/>
        <v>2301335.8471526685</v>
      </c>
      <c r="Q57" s="67">
        <f t="shared" si="81"/>
        <v>2370375.9225672488</v>
      </c>
      <c r="R57" s="67">
        <f t="shared" si="82"/>
        <v>2441487.2002442665</v>
      </c>
      <c r="S57" s="67">
        <f t="shared" si="83"/>
        <v>2514731.8162515946</v>
      </c>
      <c r="T57" s="67">
        <f t="shared" si="84"/>
        <v>2590173.7707391423</v>
      </c>
      <c r="U57" s="67">
        <f t="shared" si="85"/>
        <v>2667878.9838613165</v>
      </c>
    </row>
    <row r="58" spans="2:21" hidden="1" x14ac:dyDescent="0.25">
      <c r="B58" s="131" t="s">
        <v>187</v>
      </c>
      <c r="C58" s="131" t="s">
        <v>334</v>
      </c>
      <c r="D58" s="130">
        <v>1079500</v>
      </c>
      <c r="E58" s="136">
        <v>1712410</v>
      </c>
      <c r="F58" s="113"/>
      <c r="G58" s="67">
        <f t="shared" ref="G58" si="89">+F58*(1+0.03)</f>
        <v>0</v>
      </c>
      <c r="H58" s="67">
        <f t="shared" si="72"/>
        <v>0</v>
      </c>
      <c r="I58" s="67">
        <f t="shared" si="73"/>
        <v>0</v>
      </c>
      <c r="J58" s="67">
        <f t="shared" si="74"/>
        <v>0</v>
      </c>
      <c r="K58" s="67">
        <f t="shared" si="75"/>
        <v>0</v>
      </c>
      <c r="L58" s="67">
        <f t="shared" si="76"/>
        <v>0</v>
      </c>
      <c r="M58" s="67">
        <f t="shared" si="77"/>
        <v>0</v>
      </c>
      <c r="N58" s="67">
        <f t="shared" si="78"/>
        <v>0</v>
      </c>
      <c r="O58" s="67">
        <f t="shared" si="79"/>
        <v>0</v>
      </c>
      <c r="P58" s="67">
        <f t="shared" si="80"/>
        <v>0</v>
      </c>
      <c r="Q58" s="67">
        <f t="shared" si="81"/>
        <v>0</v>
      </c>
      <c r="R58" s="67">
        <f t="shared" si="82"/>
        <v>0</v>
      </c>
      <c r="S58" s="67">
        <f t="shared" si="83"/>
        <v>0</v>
      </c>
      <c r="T58" s="67">
        <f t="shared" si="84"/>
        <v>0</v>
      </c>
      <c r="U58" s="67">
        <f t="shared" si="85"/>
        <v>0</v>
      </c>
    </row>
    <row r="59" spans="2:21" x14ac:dyDescent="0.25">
      <c r="B59" s="131" t="s">
        <v>188</v>
      </c>
      <c r="C59" s="131" t="s">
        <v>335</v>
      </c>
      <c r="D59" s="136">
        <f>SUM(D60)</f>
        <v>2598700</v>
      </c>
      <c r="E59" s="136">
        <f>SUM(E60)</f>
        <v>3048300</v>
      </c>
      <c r="F59" s="112">
        <f>+E59</f>
        <v>3048300</v>
      </c>
      <c r="G59" s="67">
        <f t="shared" ref="G59" si="90">+F59*(1+0.03)</f>
        <v>3139749</v>
      </c>
      <c r="H59" s="67">
        <f t="shared" si="72"/>
        <v>3233941.47</v>
      </c>
      <c r="I59" s="67">
        <f t="shared" si="73"/>
        <v>3330959.7141000004</v>
      </c>
      <c r="J59" s="67">
        <f t="shared" si="74"/>
        <v>3430888.5055230004</v>
      </c>
      <c r="K59" s="67">
        <f t="shared" si="75"/>
        <v>3533815.1606886904</v>
      </c>
      <c r="L59" s="67">
        <f t="shared" si="76"/>
        <v>3639829.6155093512</v>
      </c>
      <c r="M59" s="67">
        <f t="shared" si="77"/>
        <v>3749024.5039746319</v>
      </c>
      <c r="N59" s="67">
        <f t="shared" si="78"/>
        <v>3861495.2390938709</v>
      </c>
      <c r="O59" s="67">
        <f t="shared" si="79"/>
        <v>3977340.0962666869</v>
      </c>
      <c r="P59" s="67">
        <f t="shared" si="80"/>
        <v>4096660.2991546877</v>
      </c>
      <c r="Q59" s="67">
        <f t="shared" si="81"/>
        <v>4219560.1081293281</v>
      </c>
      <c r="R59" s="67">
        <f t="shared" si="82"/>
        <v>4346146.9113732083</v>
      </c>
      <c r="S59" s="67">
        <f t="shared" si="83"/>
        <v>4476531.3187144045</v>
      </c>
      <c r="T59" s="67">
        <f t="shared" si="84"/>
        <v>4610827.2582758367</v>
      </c>
      <c r="U59" s="67">
        <f t="shared" si="85"/>
        <v>4749152.0760241123</v>
      </c>
    </row>
    <row r="60" spans="2:21" hidden="1" x14ac:dyDescent="0.25">
      <c r="B60" s="131" t="s">
        <v>189</v>
      </c>
      <c r="C60" s="131" t="s">
        <v>336</v>
      </c>
      <c r="D60" s="130">
        <v>2598700</v>
      </c>
      <c r="E60" s="132">
        <v>3048300</v>
      </c>
      <c r="F60" s="113"/>
    </row>
    <row r="61" spans="2:21" x14ac:dyDescent="0.25">
      <c r="B61" s="134">
        <v>5130</v>
      </c>
      <c r="C61" s="135" t="s">
        <v>67</v>
      </c>
      <c r="D61" s="130">
        <f>+D62+D64</f>
        <v>1574603</v>
      </c>
      <c r="E61" s="130">
        <f>+E62+E64</f>
        <v>0</v>
      </c>
      <c r="F61" s="58">
        <f>+F62+F64</f>
        <v>1574603</v>
      </c>
      <c r="G61" s="58">
        <f>+G62+G64</f>
        <v>1621841.09</v>
      </c>
      <c r="H61" s="58">
        <f t="shared" ref="H61:U61" si="91">+H62+H64</f>
        <v>1670496.3227000001</v>
      </c>
      <c r="I61" s="58">
        <f t="shared" si="91"/>
        <v>1720611.2123810002</v>
      </c>
      <c r="J61" s="58">
        <f t="shared" si="91"/>
        <v>1772229.5487524301</v>
      </c>
      <c r="K61" s="58">
        <f t="shared" si="91"/>
        <v>1825396.4352150033</v>
      </c>
      <c r="L61" s="58">
        <f t="shared" si="91"/>
        <v>1880158.3282714533</v>
      </c>
      <c r="M61" s="58">
        <f t="shared" si="91"/>
        <v>1936563.0781195969</v>
      </c>
      <c r="N61" s="58">
        <f t="shared" si="91"/>
        <v>1994659.9704631849</v>
      </c>
      <c r="O61" s="58">
        <f t="shared" si="91"/>
        <v>2054499.7695770804</v>
      </c>
      <c r="P61" s="58">
        <f t="shared" si="91"/>
        <v>2116134.7626643931</v>
      </c>
      <c r="Q61" s="58">
        <f t="shared" si="91"/>
        <v>2179618.8055443252</v>
      </c>
      <c r="R61" s="58">
        <f t="shared" si="91"/>
        <v>2245007.369710655</v>
      </c>
      <c r="S61" s="58">
        <f t="shared" si="91"/>
        <v>2312357.5908019748</v>
      </c>
      <c r="T61" s="58">
        <f t="shared" si="91"/>
        <v>2381728.3185260342</v>
      </c>
      <c r="U61" s="58">
        <f t="shared" si="91"/>
        <v>2453180.1680818154</v>
      </c>
    </row>
    <row r="62" spans="2:21" x14ac:dyDescent="0.25">
      <c r="B62" s="134">
        <v>513040</v>
      </c>
      <c r="C62" s="135" t="s">
        <v>42</v>
      </c>
      <c r="D62" s="130">
        <f>+D63</f>
        <v>451500</v>
      </c>
      <c r="E62" s="130">
        <f>+E63</f>
        <v>0</v>
      </c>
      <c r="F62" s="112">
        <f>+D62</f>
        <v>451500</v>
      </c>
      <c r="G62" s="67">
        <f t="shared" ref="G62" si="92">+F62*(1+0.03)</f>
        <v>465045</v>
      </c>
      <c r="H62" s="67">
        <f t="shared" ref="H62:H64" si="93">+G62*(1+0.03)</f>
        <v>478996.35000000003</v>
      </c>
      <c r="I62" s="67">
        <f t="shared" ref="I62:I64" si="94">+H62*(1+0.03)</f>
        <v>493366.24050000007</v>
      </c>
      <c r="J62" s="67">
        <f t="shared" ref="J62:J64" si="95">+I62*(1+0.03)</f>
        <v>508167.2277150001</v>
      </c>
      <c r="K62" s="67">
        <f t="shared" ref="K62:K64" si="96">+J62*(1+0.03)</f>
        <v>523412.24454645009</v>
      </c>
      <c r="L62" s="67">
        <f t="shared" ref="L62:L64" si="97">+K62*(1+0.03)</f>
        <v>539114.61188284366</v>
      </c>
      <c r="M62" s="67">
        <f t="shared" ref="M62:M64" si="98">+L62*(1+0.03)</f>
        <v>555288.05023932899</v>
      </c>
      <c r="N62" s="67">
        <f t="shared" ref="N62:N64" si="99">+M62*(1+0.03)</f>
        <v>571946.69174650894</v>
      </c>
      <c r="O62" s="67">
        <f t="shared" ref="O62:O64" si="100">+N62*(1+0.03)</f>
        <v>589105.09249890421</v>
      </c>
      <c r="P62" s="67">
        <f t="shared" ref="P62:P64" si="101">+O62*(1+0.03)</f>
        <v>606778.24527387135</v>
      </c>
      <c r="Q62" s="67">
        <f t="shared" ref="Q62:Q64" si="102">+P62*(1+0.03)</f>
        <v>624981.59263208753</v>
      </c>
      <c r="R62" s="67">
        <f t="shared" ref="R62:R64" si="103">+Q62*(1+0.03)</f>
        <v>643731.0404110502</v>
      </c>
      <c r="S62" s="67">
        <f t="shared" ref="S62:S64" si="104">+R62*(1+0.03)</f>
        <v>663042.97162338172</v>
      </c>
      <c r="T62" s="67">
        <f t="shared" ref="T62:T64" si="105">+S62*(1+0.03)</f>
        <v>682934.26077208319</v>
      </c>
      <c r="U62" s="67">
        <f t="shared" ref="U62:U64" si="106">+T62*(1+0.03)</f>
        <v>703422.28859524569</v>
      </c>
    </row>
    <row r="63" spans="2:21" hidden="1" x14ac:dyDescent="0.25">
      <c r="B63" s="134" t="s">
        <v>661</v>
      </c>
      <c r="C63" s="135" t="s">
        <v>119</v>
      </c>
      <c r="D63" s="130">
        <v>451500</v>
      </c>
      <c r="E63" s="130">
        <v>0</v>
      </c>
      <c r="F63" s="113"/>
      <c r="G63" s="67">
        <f t="shared" ref="G63" si="107">+F63*(1+0.03)</f>
        <v>0</v>
      </c>
      <c r="H63" s="67">
        <f t="shared" si="93"/>
        <v>0</v>
      </c>
      <c r="I63" s="67">
        <f t="shared" si="94"/>
        <v>0</v>
      </c>
      <c r="J63" s="67">
        <f t="shared" si="95"/>
        <v>0</v>
      </c>
      <c r="K63" s="67">
        <f t="shared" si="96"/>
        <v>0</v>
      </c>
      <c r="L63" s="67">
        <f t="shared" si="97"/>
        <v>0</v>
      </c>
      <c r="M63" s="67">
        <f t="shared" si="98"/>
        <v>0</v>
      </c>
      <c r="N63" s="67">
        <f t="shared" si="99"/>
        <v>0</v>
      </c>
      <c r="O63" s="67">
        <f t="shared" si="100"/>
        <v>0</v>
      </c>
      <c r="P63" s="67">
        <f t="shared" si="101"/>
        <v>0</v>
      </c>
      <c r="Q63" s="67">
        <f t="shared" si="102"/>
        <v>0</v>
      </c>
      <c r="R63" s="67">
        <f t="shared" si="103"/>
        <v>0</v>
      </c>
      <c r="S63" s="67">
        <f t="shared" si="104"/>
        <v>0</v>
      </c>
      <c r="T63" s="67">
        <f t="shared" si="105"/>
        <v>0</v>
      </c>
      <c r="U63" s="67">
        <f t="shared" si="106"/>
        <v>0</v>
      </c>
    </row>
    <row r="64" spans="2:21" x14ac:dyDescent="0.25">
      <c r="B64" s="134">
        <v>513095</v>
      </c>
      <c r="C64" s="135" t="s">
        <v>347</v>
      </c>
      <c r="D64" s="130">
        <f>+D65</f>
        <v>1123103</v>
      </c>
      <c r="E64" s="130">
        <f>+E65</f>
        <v>0</v>
      </c>
      <c r="F64" s="112">
        <f>+D64</f>
        <v>1123103</v>
      </c>
      <c r="G64" s="67">
        <f t="shared" ref="G64" si="108">+F64*(1+0.03)</f>
        <v>1156796.0900000001</v>
      </c>
      <c r="H64" s="67">
        <f t="shared" si="93"/>
        <v>1191499.9727</v>
      </c>
      <c r="I64" s="67">
        <f t="shared" si="94"/>
        <v>1227244.9718810001</v>
      </c>
      <c r="J64" s="67">
        <f t="shared" si="95"/>
        <v>1264062.3210374301</v>
      </c>
      <c r="K64" s="67">
        <f t="shared" si="96"/>
        <v>1301984.1906685531</v>
      </c>
      <c r="L64" s="67">
        <f t="shared" si="97"/>
        <v>1341043.7163886097</v>
      </c>
      <c r="M64" s="67">
        <f t="shared" si="98"/>
        <v>1381275.0278802679</v>
      </c>
      <c r="N64" s="67">
        <f t="shared" si="99"/>
        <v>1422713.2787166759</v>
      </c>
      <c r="O64" s="67">
        <f t="shared" si="100"/>
        <v>1465394.6770781763</v>
      </c>
      <c r="P64" s="67">
        <f t="shared" si="101"/>
        <v>1509356.5173905217</v>
      </c>
      <c r="Q64" s="67">
        <f t="shared" si="102"/>
        <v>1554637.2129122375</v>
      </c>
      <c r="R64" s="67">
        <f t="shared" si="103"/>
        <v>1601276.3292996048</v>
      </c>
      <c r="S64" s="67">
        <f t="shared" si="104"/>
        <v>1649314.6191785929</v>
      </c>
      <c r="T64" s="67">
        <f t="shared" si="105"/>
        <v>1698794.0577539508</v>
      </c>
      <c r="U64" s="67">
        <f t="shared" si="106"/>
        <v>1749757.8794865694</v>
      </c>
    </row>
    <row r="65" spans="2:21 16384:16384" hidden="1" x14ac:dyDescent="0.25">
      <c r="B65" s="134" t="s">
        <v>662</v>
      </c>
      <c r="C65" s="135" t="s">
        <v>663</v>
      </c>
      <c r="D65" s="130">
        <v>1123103</v>
      </c>
      <c r="E65" s="130">
        <v>0</v>
      </c>
      <c r="F65" s="113"/>
    </row>
    <row r="66" spans="2:21 16384:16384" x14ac:dyDescent="0.25">
      <c r="B66" s="134">
        <v>5135</v>
      </c>
      <c r="C66" s="135" t="s">
        <v>68</v>
      </c>
      <c r="D66" s="130">
        <f>+D67+D73+D75+D77+D79+D81+D69+D71</f>
        <v>137280107</v>
      </c>
      <c r="E66" s="130">
        <f>+E67+E73+E75+E77+E79+E81+E69+E71</f>
        <v>23178833.379999999</v>
      </c>
      <c r="F66" s="58">
        <f>+F67+F73+F75+F77+F79+F81+F69+F71</f>
        <v>23178833.379999999</v>
      </c>
      <c r="G66" s="58">
        <f>+G67+G73+G75+G77+G79+G81+G69+G71</f>
        <v>23874198.3814</v>
      </c>
      <c r="H66" s="58">
        <f t="shared" ref="H66:U66" si="109">+H67+H73+H75+H77+H79+H81+H69+H71</f>
        <v>24590424.332842</v>
      </c>
      <c r="I66" s="58">
        <f t="shared" si="109"/>
        <v>25328137.062827259</v>
      </c>
      <c r="J66" s="58">
        <f t="shared" si="109"/>
        <v>26087981.174712077</v>
      </c>
      <c r="K66" s="58">
        <f t="shared" si="109"/>
        <v>26870620.609953437</v>
      </c>
      <c r="L66" s="58">
        <f t="shared" si="109"/>
        <v>27676739.228252046</v>
      </c>
      <c r="M66" s="58">
        <f t="shared" si="109"/>
        <v>28507041.405099608</v>
      </c>
      <c r="N66" s="58">
        <f t="shared" si="109"/>
        <v>29362252.647252597</v>
      </c>
      <c r="O66" s="58">
        <f t="shared" si="109"/>
        <v>30243120.226670176</v>
      </c>
      <c r="P66" s="58">
        <f t="shared" si="109"/>
        <v>31150413.833470285</v>
      </c>
      <c r="Q66" s="58">
        <f t="shared" si="109"/>
        <v>32084926.248474393</v>
      </c>
      <c r="R66" s="58">
        <f t="shared" si="109"/>
        <v>33047474.035928622</v>
      </c>
      <c r="S66" s="58">
        <f t="shared" si="109"/>
        <v>34038898.257006481</v>
      </c>
      <c r="T66" s="58">
        <f t="shared" si="109"/>
        <v>35060065.204716682</v>
      </c>
      <c r="U66" s="58">
        <f t="shared" si="109"/>
        <v>36111867.160858184</v>
      </c>
      <c r="XFD66" s="58">
        <f>+XFD67+XFD73+XFD75+XFD77+XFD79+XFD81+XFD69+XFD71</f>
        <v>0</v>
      </c>
    </row>
    <row r="67" spans="2:21 16384:16384" x14ac:dyDescent="0.25">
      <c r="B67" s="131" t="s">
        <v>190</v>
      </c>
      <c r="C67" s="131" t="s">
        <v>337</v>
      </c>
      <c r="D67" s="132">
        <f>SUM(D68)</f>
        <v>0</v>
      </c>
      <c r="E67" s="132">
        <f>SUM(E68)</f>
        <v>19050</v>
      </c>
      <c r="F67" s="112">
        <f>+E67</f>
        <v>19050</v>
      </c>
      <c r="G67" s="67">
        <f t="shared" ref="G67" si="110">+F67*(1+0.03)</f>
        <v>19621.5</v>
      </c>
      <c r="H67" s="67">
        <f t="shared" ref="H67:H81" si="111">+G67*(1+0.03)</f>
        <v>20210.145</v>
      </c>
      <c r="I67" s="67">
        <f t="shared" ref="I67:I81" si="112">+H67*(1+0.03)</f>
        <v>20816.449350000003</v>
      </c>
      <c r="J67" s="67">
        <f t="shared" ref="J67:J81" si="113">+I67*(1+0.03)</f>
        <v>21440.942830500004</v>
      </c>
      <c r="K67" s="67">
        <f t="shared" ref="K67:K81" si="114">+J67*(1+0.03)</f>
        <v>22084.171115415003</v>
      </c>
      <c r="L67" s="67">
        <f t="shared" ref="L67:L81" si="115">+K67*(1+0.03)</f>
        <v>22746.696248877455</v>
      </c>
      <c r="M67" s="67">
        <f t="shared" ref="M67:M81" si="116">+L67*(1+0.03)</f>
        <v>23429.097136343778</v>
      </c>
      <c r="N67" s="67">
        <f t="shared" ref="N67:N81" si="117">+M67*(1+0.03)</f>
        <v>24131.970050434091</v>
      </c>
      <c r="O67" s="67">
        <f t="shared" ref="O67:O81" si="118">+N67*(1+0.03)</f>
        <v>24855.929151947115</v>
      </c>
      <c r="P67" s="67">
        <f t="shared" ref="P67:P81" si="119">+O67*(1+0.03)</f>
        <v>25601.607026505528</v>
      </c>
      <c r="Q67" s="67">
        <f t="shared" ref="Q67:Q81" si="120">+P67*(1+0.03)</f>
        <v>26369.655237300693</v>
      </c>
      <c r="R67" s="67">
        <f t="shared" ref="R67:R81" si="121">+Q67*(1+0.03)</f>
        <v>27160.744894419713</v>
      </c>
      <c r="S67" s="67">
        <f t="shared" ref="S67:S81" si="122">+R67*(1+0.03)</f>
        <v>27975.567241252305</v>
      </c>
      <c r="T67" s="67">
        <f t="shared" ref="T67:T81" si="123">+S67*(1+0.03)</f>
        <v>28814.834258489875</v>
      </c>
      <c r="U67" s="67">
        <f t="shared" ref="U67:U81" si="124">+T67*(1+0.03)</f>
        <v>29679.279286244571</v>
      </c>
    </row>
    <row r="68" spans="2:21 16384:16384" hidden="1" x14ac:dyDescent="0.25">
      <c r="B68" s="131" t="s">
        <v>191</v>
      </c>
      <c r="C68" s="131" t="s">
        <v>338</v>
      </c>
      <c r="D68" s="130">
        <v>0</v>
      </c>
      <c r="E68" s="132">
        <v>19050</v>
      </c>
      <c r="F68" s="113"/>
      <c r="G68" s="67">
        <f t="shared" ref="G68" si="125">+F68*(1+0.03)</f>
        <v>0</v>
      </c>
      <c r="H68" s="67">
        <f t="shared" si="111"/>
        <v>0</v>
      </c>
      <c r="I68" s="67">
        <f t="shared" si="112"/>
        <v>0</v>
      </c>
      <c r="J68" s="67">
        <f t="shared" si="113"/>
        <v>0</v>
      </c>
      <c r="K68" s="67">
        <f t="shared" si="114"/>
        <v>0</v>
      </c>
      <c r="L68" s="67">
        <f t="shared" si="115"/>
        <v>0</v>
      </c>
      <c r="M68" s="67">
        <f t="shared" si="116"/>
        <v>0</v>
      </c>
      <c r="N68" s="67">
        <f t="shared" si="117"/>
        <v>0</v>
      </c>
      <c r="O68" s="67">
        <f t="shared" si="118"/>
        <v>0</v>
      </c>
      <c r="P68" s="67">
        <f t="shared" si="119"/>
        <v>0</v>
      </c>
      <c r="Q68" s="67">
        <f t="shared" si="120"/>
        <v>0</v>
      </c>
      <c r="R68" s="67">
        <f t="shared" si="121"/>
        <v>0</v>
      </c>
      <c r="S68" s="67">
        <f t="shared" si="122"/>
        <v>0</v>
      </c>
      <c r="T68" s="67">
        <f t="shared" si="123"/>
        <v>0</v>
      </c>
      <c r="U68" s="67">
        <f t="shared" si="124"/>
        <v>0</v>
      </c>
    </row>
    <row r="69" spans="2:21 16384:16384" hidden="1" x14ac:dyDescent="0.25">
      <c r="B69" s="133">
        <v>513510</v>
      </c>
      <c r="C69" s="131" t="s">
        <v>665</v>
      </c>
      <c r="D69" s="132">
        <f>SUM(D70)</f>
        <v>11463626</v>
      </c>
      <c r="E69" s="132">
        <f>SUM(E70)</f>
        <v>0</v>
      </c>
      <c r="F69" s="113"/>
      <c r="G69" s="67">
        <f t="shared" ref="G69" si="126">+F69*(1+0.03)</f>
        <v>0</v>
      </c>
      <c r="H69" s="67">
        <f t="shared" si="111"/>
        <v>0</v>
      </c>
      <c r="I69" s="67">
        <f t="shared" si="112"/>
        <v>0</v>
      </c>
      <c r="J69" s="67">
        <f t="shared" si="113"/>
        <v>0</v>
      </c>
      <c r="K69" s="67">
        <f t="shared" si="114"/>
        <v>0</v>
      </c>
      <c r="L69" s="67">
        <f t="shared" si="115"/>
        <v>0</v>
      </c>
      <c r="M69" s="67">
        <f t="shared" si="116"/>
        <v>0</v>
      </c>
      <c r="N69" s="67">
        <f t="shared" si="117"/>
        <v>0</v>
      </c>
      <c r="O69" s="67">
        <f t="shared" si="118"/>
        <v>0</v>
      </c>
      <c r="P69" s="67">
        <f t="shared" si="119"/>
        <v>0</v>
      </c>
      <c r="Q69" s="67">
        <f t="shared" si="120"/>
        <v>0</v>
      </c>
      <c r="R69" s="67">
        <f t="shared" si="121"/>
        <v>0</v>
      </c>
      <c r="S69" s="67">
        <f t="shared" si="122"/>
        <v>0</v>
      </c>
      <c r="T69" s="67">
        <f t="shared" si="123"/>
        <v>0</v>
      </c>
      <c r="U69" s="67">
        <f t="shared" si="124"/>
        <v>0</v>
      </c>
    </row>
    <row r="70" spans="2:21 16384:16384" hidden="1" x14ac:dyDescent="0.25">
      <c r="B70" s="133" t="s">
        <v>664</v>
      </c>
      <c r="C70" s="131" t="s">
        <v>666</v>
      </c>
      <c r="D70" s="130">
        <v>11463626</v>
      </c>
      <c r="E70" s="132">
        <v>0</v>
      </c>
      <c r="F70" s="113"/>
      <c r="G70" s="67">
        <f t="shared" ref="G70" si="127">+F70*(1+0.03)</f>
        <v>0</v>
      </c>
      <c r="H70" s="67">
        <f t="shared" si="111"/>
        <v>0</v>
      </c>
      <c r="I70" s="67">
        <f t="shared" si="112"/>
        <v>0</v>
      </c>
      <c r="J70" s="67">
        <f t="shared" si="113"/>
        <v>0</v>
      </c>
      <c r="K70" s="67">
        <f t="shared" si="114"/>
        <v>0</v>
      </c>
      <c r="L70" s="67">
        <f t="shared" si="115"/>
        <v>0</v>
      </c>
      <c r="M70" s="67">
        <f t="shared" si="116"/>
        <v>0</v>
      </c>
      <c r="N70" s="67">
        <f t="shared" si="117"/>
        <v>0</v>
      </c>
      <c r="O70" s="67">
        <f t="shared" si="118"/>
        <v>0</v>
      </c>
      <c r="P70" s="67">
        <f t="shared" si="119"/>
        <v>0</v>
      </c>
      <c r="Q70" s="67">
        <f t="shared" si="120"/>
        <v>0</v>
      </c>
      <c r="R70" s="67">
        <f t="shared" si="121"/>
        <v>0</v>
      </c>
      <c r="S70" s="67">
        <f t="shared" si="122"/>
        <v>0</v>
      </c>
      <c r="T70" s="67">
        <f t="shared" si="123"/>
        <v>0</v>
      </c>
      <c r="U70" s="67">
        <f t="shared" si="124"/>
        <v>0</v>
      </c>
    </row>
    <row r="71" spans="2:21 16384:16384" hidden="1" x14ac:dyDescent="0.25">
      <c r="B71" s="133">
        <v>513515</v>
      </c>
      <c r="C71" s="131" t="s">
        <v>667</v>
      </c>
      <c r="D71" s="132">
        <f>SUM(D72)</f>
        <v>113012336</v>
      </c>
      <c r="E71" s="132">
        <f>SUM(E72)</f>
        <v>0</v>
      </c>
      <c r="F71" s="113"/>
      <c r="G71" s="67">
        <f t="shared" ref="G71" si="128">+F71*(1+0.03)</f>
        <v>0</v>
      </c>
      <c r="H71" s="67">
        <f t="shared" si="111"/>
        <v>0</v>
      </c>
      <c r="I71" s="67">
        <f t="shared" si="112"/>
        <v>0</v>
      </c>
      <c r="J71" s="67">
        <f t="shared" si="113"/>
        <v>0</v>
      </c>
      <c r="K71" s="67">
        <f t="shared" si="114"/>
        <v>0</v>
      </c>
      <c r="L71" s="67">
        <f t="shared" si="115"/>
        <v>0</v>
      </c>
      <c r="M71" s="67">
        <f t="shared" si="116"/>
        <v>0</v>
      </c>
      <c r="N71" s="67">
        <f t="shared" si="117"/>
        <v>0</v>
      </c>
      <c r="O71" s="67">
        <f t="shared" si="118"/>
        <v>0</v>
      </c>
      <c r="P71" s="67">
        <f t="shared" si="119"/>
        <v>0</v>
      </c>
      <c r="Q71" s="67">
        <f t="shared" si="120"/>
        <v>0</v>
      </c>
      <c r="R71" s="67">
        <f t="shared" si="121"/>
        <v>0</v>
      </c>
      <c r="S71" s="67">
        <f t="shared" si="122"/>
        <v>0</v>
      </c>
      <c r="T71" s="67">
        <f t="shared" si="123"/>
        <v>0</v>
      </c>
      <c r="U71" s="67">
        <f t="shared" si="124"/>
        <v>0</v>
      </c>
    </row>
    <row r="72" spans="2:21 16384:16384" hidden="1" x14ac:dyDescent="0.25">
      <c r="B72" s="133" t="s">
        <v>668</v>
      </c>
      <c r="C72" s="131" t="s">
        <v>669</v>
      </c>
      <c r="D72" s="130">
        <v>113012336</v>
      </c>
      <c r="E72" s="132">
        <v>0</v>
      </c>
      <c r="F72" s="113"/>
      <c r="G72" s="67">
        <f t="shared" ref="G72" si="129">+F72*(1+0.03)</f>
        <v>0</v>
      </c>
      <c r="H72" s="67">
        <f t="shared" si="111"/>
        <v>0</v>
      </c>
      <c r="I72" s="67">
        <f t="shared" si="112"/>
        <v>0</v>
      </c>
      <c r="J72" s="67">
        <f t="shared" si="113"/>
        <v>0</v>
      </c>
      <c r="K72" s="67">
        <f t="shared" si="114"/>
        <v>0</v>
      </c>
      <c r="L72" s="67">
        <f t="shared" si="115"/>
        <v>0</v>
      </c>
      <c r="M72" s="67">
        <f t="shared" si="116"/>
        <v>0</v>
      </c>
      <c r="N72" s="67">
        <f t="shared" si="117"/>
        <v>0</v>
      </c>
      <c r="O72" s="67">
        <f t="shared" si="118"/>
        <v>0</v>
      </c>
      <c r="P72" s="67">
        <f t="shared" si="119"/>
        <v>0</v>
      </c>
      <c r="Q72" s="67">
        <f t="shared" si="120"/>
        <v>0</v>
      </c>
      <c r="R72" s="67">
        <f t="shared" si="121"/>
        <v>0</v>
      </c>
      <c r="S72" s="67">
        <f t="shared" si="122"/>
        <v>0</v>
      </c>
      <c r="T72" s="67">
        <f t="shared" si="123"/>
        <v>0</v>
      </c>
      <c r="U72" s="67">
        <f t="shared" si="124"/>
        <v>0</v>
      </c>
    </row>
    <row r="73" spans="2:21 16384:16384" x14ac:dyDescent="0.25">
      <c r="B73" s="131" t="s">
        <v>192</v>
      </c>
      <c r="C73" s="131" t="s">
        <v>339</v>
      </c>
      <c r="D73" s="132">
        <f>SUM(D74)</f>
        <v>505380</v>
      </c>
      <c r="E73" s="132">
        <f>SUM(E74)</f>
        <v>1058740</v>
      </c>
      <c r="F73" s="112">
        <f>+E73</f>
        <v>1058740</v>
      </c>
      <c r="G73" s="67">
        <f t="shared" ref="G73" si="130">+F73*(1+0.03)</f>
        <v>1090502.2</v>
      </c>
      <c r="H73" s="67">
        <f t="shared" si="111"/>
        <v>1123217.2660000001</v>
      </c>
      <c r="I73" s="67">
        <f t="shared" si="112"/>
        <v>1156913.7839800001</v>
      </c>
      <c r="J73" s="67">
        <f t="shared" si="113"/>
        <v>1191621.1974994</v>
      </c>
      <c r="K73" s="67">
        <f t="shared" si="114"/>
        <v>1227369.8334243821</v>
      </c>
      <c r="L73" s="67">
        <f t="shared" si="115"/>
        <v>1264190.9284271137</v>
      </c>
      <c r="M73" s="67">
        <f t="shared" si="116"/>
        <v>1302116.6562799271</v>
      </c>
      <c r="N73" s="67">
        <f t="shared" si="117"/>
        <v>1341180.155968325</v>
      </c>
      <c r="O73" s="67">
        <f t="shared" si="118"/>
        <v>1381415.5606473747</v>
      </c>
      <c r="P73" s="67">
        <f t="shared" si="119"/>
        <v>1422858.0274667961</v>
      </c>
      <c r="Q73" s="67">
        <f t="shared" si="120"/>
        <v>1465543.7682908</v>
      </c>
      <c r="R73" s="67">
        <f t="shared" si="121"/>
        <v>1509510.0813395241</v>
      </c>
      <c r="S73" s="67">
        <f t="shared" si="122"/>
        <v>1554795.3837797099</v>
      </c>
      <c r="T73" s="67">
        <f t="shared" si="123"/>
        <v>1601439.2452931013</v>
      </c>
      <c r="U73" s="67">
        <f t="shared" si="124"/>
        <v>1649482.4226518944</v>
      </c>
    </row>
    <row r="74" spans="2:21 16384:16384" hidden="1" x14ac:dyDescent="0.25">
      <c r="B74" s="131" t="s">
        <v>193</v>
      </c>
      <c r="C74" s="131" t="s">
        <v>340</v>
      </c>
      <c r="D74" s="130">
        <v>505380</v>
      </c>
      <c r="E74" s="132">
        <v>1058740</v>
      </c>
      <c r="F74" s="113"/>
      <c r="G74" s="67">
        <f t="shared" ref="G74" si="131">+F74*(1+0.03)</f>
        <v>0</v>
      </c>
      <c r="H74" s="67">
        <f t="shared" si="111"/>
        <v>0</v>
      </c>
      <c r="I74" s="67">
        <f t="shared" si="112"/>
        <v>0</v>
      </c>
      <c r="J74" s="67">
        <f t="shared" si="113"/>
        <v>0</v>
      </c>
      <c r="K74" s="67">
        <f t="shared" si="114"/>
        <v>0</v>
      </c>
      <c r="L74" s="67">
        <f t="shared" si="115"/>
        <v>0</v>
      </c>
      <c r="M74" s="67">
        <f t="shared" si="116"/>
        <v>0</v>
      </c>
      <c r="N74" s="67">
        <f t="shared" si="117"/>
        <v>0</v>
      </c>
      <c r="O74" s="67">
        <f t="shared" si="118"/>
        <v>0</v>
      </c>
      <c r="P74" s="67">
        <f t="shared" si="119"/>
        <v>0</v>
      </c>
      <c r="Q74" s="67">
        <f t="shared" si="120"/>
        <v>0</v>
      </c>
      <c r="R74" s="67">
        <f t="shared" si="121"/>
        <v>0</v>
      </c>
      <c r="S74" s="67">
        <f t="shared" si="122"/>
        <v>0</v>
      </c>
      <c r="T74" s="67">
        <f t="shared" si="123"/>
        <v>0</v>
      </c>
      <c r="U74" s="67">
        <f t="shared" si="124"/>
        <v>0</v>
      </c>
    </row>
    <row r="75" spans="2:21 16384:16384" x14ac:dyDescent="0.25">
      <c r="B75" s="131" t="s">
        <v>194</v>
      </c>
      <c r="C75" s="131" t="s">
        <v>341</v>
      </c>
      <c r="D75" s="132">
        <f>SUM(D76)</f>
        <v>2926630</v>
      </c>
      <c r="E75" s="132">
        <f>SUM(E76)</f>
        <v>3178520</v>
      </c>
      <c r="F75" s="112">
        <f>+E75</f>
        <v>3178520</v>
      </c>
      <c r="G75" s="67">
        <f t="shared" ref="G75" si="132">+F75*(1+0.03)</f>
        <v>3273875.6</v>
      </c>
      <c r="H75" s="67">
        <f t="shared" si="111"/>
        <v>3372091.8680000002</v>
      </c>
      <c r="I75" s="67">
        <f t="shared" si="112"/>
        <v>3473254.6240400001</v>
      </c>
      <c r="J75" s="67">
        <f t="shared" si="113"/>
        <v>3577452.2627612003</v>
      </c>
      <c r="K75" s="67">
        <f t="shared" si="114"/>
        <v>3684775.8306440366</v>
      </c>
      <c r="L75" s="67">
        <f t="shared" si="115"/>
        <v>3795319.1055633579</v>
      </c>
      <c r="M75" s="67">
        <f t="shared" si="116"/>
        <v>3909178.6787302587</v>
      </c>
      <c r="N75" s="67">
        <f t="shared" si="117"/>
        <v>4026454.0390921668</v>
      </c>
      <c r="O75" s="67">
        <f t="shared" si="118"/>
        <v>4147247.6602649321</v>
      </c>
      <c r="P75" s="67">
        <f t="shared" si="119"/>
        <v>4271665.0900728805</v>
      </c>
      <c r="Q75" s="67">
        <f t="shared" si="120"/>
        <v>4399815.0427750666</v>
      </c>
      <c r="R75" s="67">
        <f t="shared" si="121"/>
        <v>4531809.4940583184</v>
      </c>
      <c r="S75" s="67">
        <f t="shared" si="122"/>
        <v>4667763.7788800681</v>
      </c>
      <c r="T75" s="67">
        <f t="shared" si="123"/>
        <v>4807796.6922464706</v>
      </c>
      <c r="U75" s="67">
        <f t="shared" si="124"/>
        <v>4952030.5930138649</v>
      </c>
    </row>
    <row r="76" spans="2:21 16384:16384" hidden="1" x14ac:dyDescent="0.25">
      <c r="B76" s="131" t="s">
        <v>195</v>
      </c>
      <c r="C76" s="131" t="s">
        <v>342</v>
      </c>
      <c r="D76" s="130">
        <v>2926630</v>
      </c>
      <c r="E76" s="132">
        <v>3178520</v>
      </c>
      <c r="F76" s="113"/>
      <c r="G76" s="67">
        <f t="shared" ref="G76" si="133">+F76*(1+0.03)</f>
        <v>0</v>
      </c>
      <c r="H76" s="67">
        <f t="shared" si="111"/>
        <v>0</v>
      </c>
      <c r="I76" s="67">
        <f t="shared" si="112"/>
        <v>0</v>
      </c>
      <c r="J76" s="67">
        <f t="shared" si="113"/>
        <v>0</v>
      </c>
      <c r="K76" s="67">
        <f t="shared" si="114"/>
        <v>0</v>
      </c>
      <c r="L76" s="67">
        <f t="shared" si="115"/>
        <v>0</v>
      </c>
      <c r="M76" s="67">
        <f t="shared" si="116"/>
        <v>0</v>
      </c>
      <c r="N76" s="67">
        <f t="shared" si="117"/>
        <v>0</v>
      </c>
      <c r="O76" s="67">
        <f t="shared" si="118"/>
        <v>0</v>
      </c>
      <c r="P76" s="67">
        <f t="shared" si="119"/>
        <v>0</v>
      </c>
      <c r="Q76" s="67">
        <f t="shared" si="120"/>
        <v>0</v>
      </c>
      <c r="R76" s="67">
        <f t="shared" si="121"/>
        <v>0</v>
      </c>
      <c r="S76" s="67">
        <f t="shared" si="122"/>
        <v>0</v>
      </c>
      <c r="T76" s="67">
        <f t="shared" si="123"/>
        <v>0</v>
      </c>
      <c r="U76" s="67">
        <f t="shared" si="124"/>
        <v>0</v>
      </c>
    </row>
    <row r="77" spans="2:21 16384:16384" x14ac:dyDescent="0.25">
      <c r="B77" s="131" t="s">
        <v>196</v>
      </c>
      <c r="C77" s="131" t="s">
        <v>343</v>
      </c>
      <c r="D77" s="132">
        <f>SUM(D78)</f>
        <v>3738170</v>
      </c>
      <c r="E77" s="132">
        <f>SUM(E78)</f>
        <v>7322242.3799999999</v>
      </c>
      <c r="F77" s="112">
        <f>+E77</f>
        <v>7322242.3799999999</v>
      </c>
      <c r="G77" s="67">
        <f t="shared" ref="G77" si="134">+F77*(1+0.03)</f>
        <v>7541909.6513999999</v>
      </c>
      <c r="H77" s="67">
        <f t="shared" si="111"/>
        <v>7768166.9409419997</v>
      </c>
      <c r="I77" s="67">
        <f t="shared" si="112"/>
        <v>8001211.9491702598</v>
      </c>
      <c r="J77" s="67">
        <f t="shared" si="113"/>
        <v>8241248.3076453675</v>
      </c>
      <c r="K77" s="67">
        <f t="shared" si="114"/>
        <v>8488485.7568747289</v>
      </c>
      <c r="L77" s="67">
        <f t="shared" si="115"/>
        <v>8743140.329580972</v>
      </c>
      <c r="M77" s="67">
        <f t="shared" si="116"/>
        <v>9005434.539468402</v>
      </c>
      <c r="N77" s="67">
        <f t="shared" si="117"/>
        <v>9275597.575652454</v>
      </c>
      <c r="O77" s="67">
        <f t="shared" si="118"/>
        <v>9553865.5029220283</v>
      </c>
      <c r="P77" s="67">
        <f t="shared" si="119"/>
        <v>9840481.4680096898</v>
      </c>
      <c r="Q77" s="67">
        <f t="shared" si="120"/>
        <v>10135695.912049981</v>
      </c>
      <c r="R77" s="67">
        <f t="shared" si="121"/>
        <v>10439766.78941148</v>
      </c>
      <c r="S77" s="67">
        <f t="shared" si="122"/>
        <v>10752959.793093825</v>
      </c>
      <c r="T77" s="67">
        <f t="shared" si="123"/>
        <v>11075548.586886641</v>
      </c>
      <c r="U77" s="67">
        <f t="shared" si="124"/>
        <v>11407815.044493239</v>
      </c>
    </row>
    <row r="78" spans="2:21 16384:16384" hidden="1" x14ac:dyDescent="0.25">
      <c r="B78" s="131" t="s">
        <v>197</v>
      </c>
      <c r="C78" s="131" t="s">
        <v>344</v>
      </c>
      <c r="D78" s="130">
        <v>3738170</v>
      </c>
      <c r="E78" s="132">
        <v>7322242.3799999999</v>
      </c>
      <c r="F78" s="112"/>
      <c r="G78" s="67">
        <f t="shared" ref="G78" si="135">+F78*(1+0.03)</f>
        <v>0</v>
      </c>
      <c r="H78" s="67">
        <f t="shared" si="111"/>
        <v>0</v>
      </c>
      <c r="I78" s="67">
        <f t="shared" si="112"/>
        <v>0</v>
      </c>
      <c r="J78" s="67">
        <f t="shared" si="113"/>
        <v>0</v>
      </c>
      <c r="K78" s="67">
        <f t="shared" si="114"/>
        <v>0</v>
      </c>
      <c r="L78" s="67">
        <f t="shared" si="115"/>
        <v>0</v>
      </c>
      <c r="M78" s="67">
        <f t="shared" si="116"/>
        <v>0</v>
      </c>
      <c r="N78" s="67">
        <f t="shared" si="117"/>
        <v>0</v>
      </c>
      <c r="O78" s="67">
        <f t="shared" si="118"/>
        <v>0</v>
      </c>
      <c r="P78" s="67">
        <f t="shared" si="119"/>
        <v>0</v>
      </c>
      <c r="Q78" s="67">
        <f t="shared" si="120"/>
        <v>0</v>
      </c>
      <c r="R78" s="67">
        <f t="shared" si="121"/>
        <v>0</v>
      </c>
      <c r="S78" s="67">
        <f t="shared" si="122"/>
        <v>0</v>
      </c>
      <c r="T78" s="67">
        <f t="shared" si="123"/>
        <v>0</v>
      </c>
      <c r="U78" s="67">
        <f t="shared" si="124"/>
        <v>0</v>
      </c>
    </row>
    <row r="79" spans="2:21 16384:16384" x14ac:dyDescent="0.25">
      <c r="B79" s="131" t="s">
        <v>198</v>
      </c>
      <c r="C79" s="131" t="s">
        <v>345</v>
      </c>
      <c r="D79" s="132">
        <f>SUM(D80)</f>
        <v>5458285</v>
      </c>
      <c r="E79" s="132">
        <f>SUM(E80)</f>
        <v>9780781</v>
      </c>
      <c r="F79" s="112">
        <f>+E79</f>
        <v>9780781</v>
      </c>
      <c r="G79" s="67">
        <f t="shared" ref="G79" si="136">+F79*(1+0.03)</f>
        <v>10074204.43</v>
      </c>
      <c r="H79" s="67">
        <f t="shared" si="111"/>
        <v>10376430.562899999</v>
      </c>
      <c r="I79" s="67">
        <f t="shared" si="112"/>
        <v>10687723.479787</v>
      </c>
      <c r="J79" s="67">
        <f t="shared" si="113"/>
        <v>11008355.18418061</v>
      </c>
      <c r="K79" s="67">
        <f t="shared" si="114"/>
        <v>11338605.839706028</v>
      </c>
      <c r="L79" s="67">
        <f t="shared" si="115"/>
        <v>11678764.014897209</v>
      </c>
      <c r="M79" s="67">
        <f t="shared" si="116"/>
        <v>12029126.935344126</v>
      </c>
      <c r="N79" s="67">
        <f t="shared" si="117"/>
        <v>12390000.74340445</v>
      </c>
      <c r="O79" s="67">
        <f t="shared" si="118"/>
        <v>12761700.765706584</v>
      </c>
      <c r="P79" s="67">
        <f t="shared" si="119"/>
        <v>13144551.788677782</v>
      </c>
      <c r="Q79" s="67">
        <f t="shared" si="120"/>
        <v>13538888.342338115</v>
      </c>
      <c r="R79" s="67">
        <f t="shared" si="121"/>
        <v>13945054.992608259</v>
      </c>
      <c r="S79" s="67">
        <f t="shared" si="122"/>
        <v>14363406.642386507</v>
      </c>
      <c r="T79" s="67">
        <f t="shared" si="123"/>
        <v>14794308.841658102</v>
      </c>
      <c r="U79" s="67">
        <f t="shared" si="124"/>
        <v>15238138.106907846</v>
      </c>
    </row>
    <row r="80" spans="2:21 16384:16384" hidden="1" x14ac:dyDescent="0.25">
      <c r="B80" s="131" t="s">
        <v>199</v>
      </c>
      <c r="C80" s="131" t="s">
        <v>346</v>
      </c>
      <c r="D80" s="130">
        <v>5458285</v>
      </c>
      <c r="E80" s="132">
        <v>9780781</v>
      </c>
      <c r="F80" s="113"/>
      <c r="G80" s="67">
        <f t="shared" ref="G80" si="137">+F80*(1+0.03)</f>
        <v>0</v>
      </c>
      <c r="H80" s="67">
        <f t="shared" si="111"/>
        <v>0</v>
      </c>
      <c r="I80" s="67">
        <f t="shared" si="112"/>
        <v>0</v>
      </c>
      <c r="J80" s="67">
        <f t="shared" si="113"/>
        <v>0</v>
      </c>
      <c r="K80" s="67">
        <f t="shared" si="114"/>
        <v>0</v>
      </c>
      <c r="L80" s="67">
        <f t="shared" si="115"/>
        <v>0</v>
      </c>
      <c r="M80" s="67">
        <f t="shared" si="116"/>
        <v>0</v>
      </c>
      <c r="N80" s="67">
        <f t="shared" si="117"/>
        <v>0</v>
      </c>
      <c r="O80" s="67">
        <f t="shared" si="118"/>
        <v>0</v>
      </c>
      <c r="P80" s="67">
        <f t="shared" si="119"/>
        <v>0</v>
      </c>
      <c r="Q80" s="67">
        <f t="shared" si="120"/>
        <v>0</v>
      </c>
      <c r="R80" s="67">
        <f t="shared" si="121"/>
        <v>0</v>
      </c>
      <c r="S80" s="67">
        <f t="shared" si="122"/>
        <v>0</v>
      </c>
      <c r="T80" s="67">
        <f t="shared" si="123"/>
        <v>0</v>
      </c>
      <c r="U80" s="67">
        <f t="shared" si="124"/>
        <v>0</v>
      </c>
    </row>
    <row r="81" spans="2:21" x14ac:dyDescent="0.25">
      <c r="B81" s="131" t="s">
        <v>200</v>
      </c>
      <c r="C81" s="131" t="s">
        <v>347</v>
      </c>
      <c r="D81" s="132">
        <f>SUM(D82)</f>
        <v>175680</v>
      </c>
      <c r="E81" s="132">
        <f>SUM(E82)</f>
        <v>1819500</v>
      </c>
      <c r="F81" s="68">
        <f>+E81</f>
        <v>1819500</v>
      </c>
      <c r="G81" s="67">
        <f t="shared" ref="G81" si="138">+F81*(1+0.03)</f>
        <v>1874085</v>
      </c>
      <c r="H81" s="67">
        <f t="shared" si="111"/>
        <v>1930307.55</v>
      </c>
      <c r="I81" s="67">
        <f t="shared" si="112"/>
        <v>1988216.7765000002</v>
      </c>
      <c r="J81" s="67">
        <f t="shared" si="113"/>
        <v>2047863.2797950001</v>
      </c>
      <c r="K81" s="67">
        <f t="shared" si="114"/>
        <v>2109299.1781888502</v>
      </c>
      <c r="L81" s="67">
        <f t="shared" si="115"/>
        <v>2172578.1535345158</v>
      </c>
      <c r="M81" s="67">
        <f t="shared" si="116"/>
        <v>2237755.4981405511</v>
      </c>
      <c r="N81" s="67">
        <f t="shared" si="117"/>
        <v>2304888.1630847678</v>
      </c>
      <c r="O81" s="67">
        <f t="shared" si="118"/>
        <v>2374034.8079773108</v>
      </c>
      <c r="P81" s="67">
        <f t="shared" si="119"/>
        <v>2445255.8522166302</v>
      </c>
      <c r="Q81" s="67">
        <f t="shared" si="120"/>
        <v>2518613.5277831294</v>
      </c>
      <c r="R81" s="67">
        <f t="shared" si="121"/>
        <v>2594171.9336166233</v>
      </c>
      <c r="S81" s="67">
        <f t="shared" si="122"/>
        <v>2671997.0916251219</v>
      </c>
      <c r="T81" s="67">
        <f t="shared" si="123"/>
        <v>2752157.0043738754</v>
      </c>
      <c r="U81" s="67">
        <f t="shared" si="124"/>
        <v>2834721.7145050918</v>
      </c>
    </row>
    <row r="82" spans="2:21" hidden="1" x14ac:dyDescent="0.25">
      <c r="B82" s="131" t="s">
        <v>201</v>
      </c>
      <c r="C82" s="131" t="s">
        <v>348</v>
      </c>
      <c r="D82" s="130">
        <v>175680</v>
      </c>
      <c r="E82" s="132">
        <v>1819500</v>
      </c>
      <c r="F82" s="113"/>
    </row>
    <row r="83" spans="2:21" x14ac:dyDescent="0.25">
      <c r="B83" s="133">
        <v>5140</v>
      </c>
      <c r="C83" s="131" t="s">
        <v>69</v>
      </c>
      <c r="D83" s="132">
        <f>+D84+D86</f>
        <v>32200</v>
      </c>
      <c r="E83" s="132">
        <f>+E84+E86</f>
        <v>1502060</v>
      </c>
      <c r="F83" s="68">
        <f>+F84+F86</f>
        <v>1132135</v>
      </c>
      <c r="G83" s="68">
        <f>+G84+G86</f>
        <v>1166099.05</v>
      </c>
      <c r="H83" s="68">
        <f t="shared" ref="H83:U83" si="139">+H84+H86</f>
        <v>1201082.0215</v>
      </c>
      <c r="I83" s="68">
        <f t="shared" si="139"/>
        <v>1237114.482145</v>
      </c>
      <c r="J83" s="68">
        <f t="shared" si="139"/>
        <v>1274227.9166093501</v>
      </c>
      <c r="K83" s="68">
        <f t="shared" si="139"/>
        <v>1312454.7541076308</v>
      </c>
      <c r="L83" s="68">
        <f t="shared" si="139"/>
        <v>1351828.3967308598</v>
      </c>
      <c r="M83" s="68">
        <f t="shared" si="139"/>
        <v>1392383.2486327854</v>
      </c>
      <c r="N83" s="68">
        <f t="shared" si="139"/>
        <v>1434154.7460917691</v>
      </c>
      <c r="O83" s="68">
        <f t="shared" si="139"/>
        <v>1477179.3884745222</v>
      </c>
      <c r="P83" s="68">
        <f t="shared" si="139"/>
        <v>1521494.7701287579</v>
      </c>
      <c r="Q83" s="68">
        <f t="shared" si="139"/>
        <v>1567139.6132326208</v>
      </c>
      <c r="R83" s="68">
        <f t="shared" si="139"/>
        <v>1614153.8016295994</v>
      </c>
      <c r="S83" s="68">
        <f t="shared" si="139"/>
        <v>1662578.4156784876</v>
      </c>
      <c r="T83" s="68">
        <f t="shared" si="139"/>
        <v>1712455.7681488423</v>
      </c>
      <c r="U83" s="68">
        <f t="shared" si="139"/>
        <v>1763829.4411933075</v>
      </c>
    </row>
    <row r="84" spans="2:21" x14ac:dyDescent="0.25">
      <c r="B84" s="131" t="s">
        <v>202</v>
      </c>
      <c r="C84" s="131" t="s">
        <v>69</v>
      </c>
      <c r="D84" s="132">
        <f>SUM(D85)</f>
        <v>32200</v>
      </c>
      <c r="E84" s="132">
        <f>SUM(E85)</f>
        <v>762210</v>
      </c>
      <c r="F84" s="112">
        <f>+E84</f>
        <v>762210</v>
      </c>
      <c r="G84" s="67">
        <f t="shared" ref="G84" si="140">+F84*(1+0.03)</f>
        <v>785076.3</v>
      </c>
      <c r="H84" s="67">
        <f t="shared" ref="H84:H86" si="141">+G84*(1+0.03)</f>
        <v>808628.58900000004</v>
      </c>
      <c r="I84" s="67">
        <f t="shared" ref="I84:I86" si="142">+H84*(1+0.03)</f>
        <v>832887.44667000009</v>
      </c>
      <c r="J84" s="67">
        <f t="shared" ref="J84:J86" si="143">+I84*(1+0.03)</f>
        <v>857874.07007010013</v>
      </c>
      <c r="K84" s="67">
        <f t="shared" ref="K84:K86" si="144">+J84*(1+0.03)</f>
        <v>883610.29217220319</v>
      </c>
      <c r="L84" s="67">
        <f t="shared" ref="L84:L86" si="145">+K84*(1+0.03)</f>
        <v>910118.60093736928</v>
      </c>
      <c r="M84" s="67">
        <f t="shared" ref="M84:M86" si="146">+L84*(1+0.03)</f>
        <v>937422.15896549041</v>
      </c>
      <c r="N84" s="67">
        <f t="shared" ref="N84:N86" si="147">+M84*(1+0.03)</f>
        <v>965544.82373445516</v>
      </c>
      <c r="O84" s="67">
        <f t="shared" ref="O84:O86" si="148">+N84*(1+0.03)</f>
        <v>994511.16844648879</v>
      </c>
      <c r="P84" s="67">
        <f t="shared" ref="P84:P86" si="149">+O84*(1+0.03)</f>
        <v>1024346.5034998835</v>
      </c>
      <c r="Q84" s="67">
        <f t="shared" ref="Q84:Q86" si="150">+P84*(1+0.03)</f>
        <v>1055076.8986048801</v>
      </c>
      <c r="R84" s="67">
        <f t="shared" ref="R84:R86" si="151">+Q84*(1+0.03)</f>
        <v>1086729.2055630265</v>
      </c>
      <c r="S84" s="67">
        <f t="shared" ref="S84:S86" si="152">+R84*(1+0.03)</f>
        <v>1119331.0817299173</v>
      </c>
      <c r="T84" s="67">
        <f t="shared" ref="T84:T86" si="153">+S84*(1+0.03)</f>
        <v>1152911.0141818149</v>
      </c>
      <c r="U84" s="67">
        <f t="shared" ref="U84:U86" si="154">+T84*(1+0.03)</f>
        <v>1187498.3446072694</v>
      </c>
    </row>
    <row r="85" spans="2:21" hidden="1" x14ac:dyDescent="0.25">
      <c r="B85" s="131" t="s">
        <v>203</v>
      </c>
      <c r="C85" s="131" t="s">
        <v>349</v>
      </c>
      <c r="D85" s="130">
        <v>32200</v>
      </c>
      <c r="E85" s="132">
        <v>762210</v>
      </c>
      <c r="F85" s="113"/>
      <c r="G85" s="67">
        <f t="shared" ref="G85" si="155">+F85*(1+0.03)</f>
        <v>0</v>
      </c>
      <c r="H85" s="67">
        <f t="shared" si="141"/>
        <v>0</v>
      </c>
      <c r="I85" s="67">
        <f t="shared" si="142"/>
        <v>0</v>
      </c>
      <c r="J85" s="67">
        <f t="shared" si="143"/>
        <v>0</v>
      </c>
      <c r="K85" s="67">
        <f t="shared" si="144"/>
        <v>0</v>
      </c>
      <c r="L85" s="67">
        <f t="shared" si="145"/>
        <v>0</v>
      </c>
      <c r="M85" s="67">
        <f t="shared" si="146"/>
        <v>0</v>
      </c>
      <c r="N85" s="67">
        <f t="shared" si="147"/>
        <v>0</v>
      </c>
      <c r="O85" s="67">
        <f t="shared" si="148"/>
        <v>0</v>
      </c>
      <c r="P85" s="67">
        <f t="shared" si="149"/>
        <v>0</v>
      </c>
      <c r="Q85" s="67">
        <f t="shared" si="150"/>
        <v>0</v>
      </c>
      <c r="R85" s="67">
        <f t="shared" si="151"/>
        <v>0</v>
      </c>
      <c r="S85" s="67">
        <f t="shared" si="152"/>
        <v>0</v>
      </c>
      <c r="T85" s="67">
        <f t="shared" si="153"/>
        <v>0</v>
      </c>
      <c r="U85" s="67">
        <f t="shared" si="154"/>
        <v>0</v>
      </c>
    </row>
    <row r="86" spans="2:21" x14ac:dyDescent="0.25">
      <c r="B86" s="131" t="s">
        <v>204</v>
      </c>
      <c r="C86" s="131" t="s">
        <v>350</v>
      </c>
      <c r="D86" s="132">
        <f>SUM(D87)</f>
        <v>0</v>
      </c>
      <c r="E86" s="132">
        <f>SUM(E87)</f>
        <v>739850</v>
      </c>
      <c r="F86" s="112">
        <f>+AVERAGE(D86:E86)</f>
        <v>369925</v>
      </c>
      <c r="G86" s="67">
        <f t="shared" ref="G86" si="156">+F86*(1+0.03)</f>
        <v>381022.75</v>
      </c>
      <c r="H86" s="67">
        <f t="shared" si="141"/>
        <v>392453.4325</v>
      </c>
      <c r="I86" s="67">
        <f t="shared" si="142"/>
        <v>404227.03547499998</v>
      </c>
      <c r="J86" s="67">
        <f t="shared" si="143"/>
        <v>416353.84653924999</v>
      </c>
      <c r="K86" s="67">
        <f t="shared" si="144"/>
        <v>428844.46193542751</v>
      </c>
      <c r="L86" s="67">
        <f t="shared" si="145"/>
        <v>441709.79579349037</v>
      </c>
      <c r="M86" s="67">
        <f t="shared" si="146"/>
        <v>454961.08966729511</v>
      </c>
      <c r="N86" s="67">
        <f t="shared" si="147"/>
        <v>468609.92235731398</v>
      </c>
      <c r="O86" s="67">
        <f t="shared" si="148"/>
        <v>482668.22002803342</v>
      </c>
      <c r="P86" s="67">
        <f t="shared" si="149"/>
        <v>497148.26662887447</v>
      </c>
      <c r="Q86" s="67">
        <f t="shared" si="150"/>
        <v>512062.71462774073</v>
      </c>
      <c r="R86" s="67">
        <f t="shared" si="151"/>
        <v>527424.59606657294</v>
      </c>
      <c r="S86" s="67">
        <f t="shared" si="152"/>
        <v>543247.33394857019</v>
      </c>
      <c r="T86" s="67">
        <f t="shared" si="153"/>
        <v>559544.7539670273</v>
      </c>
      <c r="U86" s="67">
        <f t="shared" si="154"/>
        <v>576331.09658603813</v>
      </c>
    </row>
    <row r="87" spans="2:21" hidden="1" x14ac:dyDescent="0.25">
      <c r="B87" s="131" t="s">
        <v>205</v>
      </c>
      <c r="C87" s="131" t="s">
        <v>351</v>
      </c>
      <c r="D87" s="130">
        <v>0</v>
      </c>
      <c r="E87" s="132">
        <v>739850</v>
      </c>
      <c r="F87" s="113"/>
    </row>
    <row r="88" spans="2:21" x14ac:dyDescent="0.25">
      <c r="B88" s="133">
        <v>5145</v>
      </c>
      <c r="C88" s="131" t="s">
        <v>70</v>
      </c>
      <c r="D88" s="132">
        <f>+D89+D92+D94+D99</f>
        <v>3848250</v>
      </c>
      <c r="E88" s="132">
        <f>+E89+E92+E94+E99</f>
        <v>8297546</v>
      </c>
      <c r="F88" s="68">
        <f>+F89+F92+F94+F99</f>
        <v>2311016</v>
      </c>
      <c r="G88" s="68">
        <f>+G89+G92+G94+G99</f>
        <v>2380346.48</v>
      </c>
      <c r="H88" s="68">
        <f t="shared" ref="H88:U88" si="157">+H89+H92+H94+H99</f>
        <v>2451756.8744000001</v>
      </c>
      <c r="I88" s="68">
        <f t="shared" si="157"/>
        <v>2525309.5806320002</v>
      </c>
      <c r="J88" s="68">
        <f t="shared" si="157"/>
        <v>2601068.8680509604</v>
      </c>
      <c r="K88" s="68">
        <f t="shared" si="157"/>
        <v>10051595.934092488</v>
      </c>
      <c r="L88" s="68">
        <f t="shared" si="157"/>
        <v>2759473.962115264</v>
      </c>
      <c r="M88" s="68">
        <f t="shared" si="157"/>
        <v>2842258.1809787219</v>
      </c>
      <c r="N88" s="68">
        <f t="shared" si="157"/>
        <v>2927525.9264080836</v>
      </c>
      <c r="O88" s="68">
        <f t="shared" si="157"/>
        <v>3015351.704200326</v>
      </c>
      <c r="P88" s="68">
        <f t="shared" si="157"/>
        <v>10478307.255326336</v>
      </c>
      <c r="Q88" s="68">
        <f t="shared" si="157"/>
        <v>3198986.6229861258</v>
      </c>
      <c r="R88" s="68">
        <f t="shared" si="157"/>
        <v>3294956.2216757098</v>
      </c>
      <c r="S88" s="68">
        <f t="shared" si="157"/>
        <v>3393804.9083259813</v>
      </c>
      <c r="T88" s="68">
        <f t="shared" si="157"/>
        <v>3495619.055575761</v>
      </c>
      <c r="U88" s="68">
        <f t="shared" si="157"/>
        <v>10972982.627243035</v>
      </c>
    </row>
    <row r="89" spans="2:21" x14ac:dyDescent="0.25">
      <c r="B89" s="131" t="s">
        <v>206</v>
      </c>
      <c r="C89" s="131" t="s">
        <v>40</v>
      </c>
      <c r="D89" s="132">
        <f>SUM(D90:D91)</f>
        <v>0</v>
      </c>
      <c r="E89" s="132">
        <f>SUM(E90:E91)</f>
        <v>5027145</v>
      </c>
      <c r="F89" s="113"/>
      <c r="G89" s="113"/>
      <c r="H89" s="113"/>
      <c r="I89" s="113"/>
      <c r="J89" s="113"/>
      <c r="K89" s="112">
        <f>+E89</f>
        <v>5027145</v>
      </c>
      <c r="L89" s="113"/>
      <c r="M89" s="113"/>
      <c r="N89" s="113"/>
      <c r="O89" s="113"/>
      <c r="P89" s="112">
        <f>+K89</f>
        <v>5027145</v>
      </c>
      <c r="Q89" s="113"/>
      <c r="R89" s="113"/>
      <c r="S89" s="113"/>
      <c r="T89" s="113"/>
      <c r="U89" s="112">
        <f>+K89</f>
        <v>5027145</v>
      </c>
    </row>
    <row r="90" spans="2:21" hidden="1" x14ac:dyDescent="0.25">
      <c r="B90" s="133" t="s">
        <v>207</v>
      </c>
      <c r="C90" s="131" t="s">
        <v>352</v>
      </c>
      <c r="D90" s="130">
        <v>0</v>
      </c>
      <c r="E90" s="132">
        <v>1079375</v>
      </c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</row>
    <row r="91" spans="2:21" ht="30" hidden="1" x14ac:dyDescent="0.25">
      <c r="B91" s="133" t="s">
        <v>208</v>
      </c>
      <c r="C91" s="131" t="s">
        <v>353</v>
      </c>
      <c r="D91" s="130">
        <v>0</v>
      </c>
      <c r="E91" s="132">
        <v>3947770</v>
      </c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</row>
    <row r="92" spans="2:21" x14ac:dyDescent="0.25">
      <c r="B92" s="133">
        <v>514515</v>
      </c>
      <c r="C92" s="131" t="s">
        <v>607</v>
      </c>
      <c r="D92" s="132">
        <f>SUM(D93)</f>
        <v>2345350</v>
      </c>
      <c r="E92" s="132">
        <f>SUM(E93)</f>
        <v>0</v>
      </c>
      <c r="F92" s="113"/>
      <c r="G92" s="113"/>
      <c r="H92" s="113"/>
      <c r="I92" s="113"/>
      <c r="J92" s="113"/>
      <c r="K92" s="112">
        <f>+D92</f>
        <v>2345350</v>
      </c>
      <c r="L92" s="113"/>
      <c r="M92" s="113"/>
      <c r="N92" s="113"/>
      <c r="O92" s="113"/>
      <c r="P92" s="112">
        <f>+K92</f>
        <v>2345350</v>
      </c>
      <c r="Q92" s="113"/>
      <c r="R92" s="113"/>
      <c r="S92" s="113"/>
      <c r="T92" s="113"/>
      <c r="U92" s="112">
        <f>+D92</f>
        <v>2345350</v>
      </c>
    </row>
    <row r="93" spans="2:21" hidden="1" x14ac:dyDescent="0.25">
      <c r="B93" s="133" t="s">
        <v>670</v>
      </c>
      <c r="C93" s="131" t="s">
        <v>671</v>
      </c>
      <c r="D93" s="130">
        <v>2345350</v>
      </c>
      <c r="E93" s="132">
        <v>0</v>
      </c>
      <c r="F93" s="113"/>
    </row>
    <row r="94" spans="2:21" x14ac:dyDescent="0.25">
      <c r="B94" s="133" t="s">
        <v>209</v>
      </c>
      <c r="C94" s="131" t="s">
        <v>354</v>
      </c>
      <c r="D94" s="132">
        <f>SUM(D95:D98)</f>
        <v>1351631</v>
      </c>
      <c r="E94" s="132">
        <f>SUM(E95:E98)</f>
        <v>3270401</v>
      </c>
      <c r="F94" s="112">
        <f>+AVERAGE(D94:E94)</f>
        <v>2311016</v>
      </c>
      <c r="G94" s="67">
        <f t="shared" ref="G94" si="158">+F94*(1+0.03)</f>
        <v>2380346.48</v>
      </c>
      <c r="H94" s="67">
        <f t="shared" ref="H94:H105" si="159">+G94*(1+0.03)</f>
        <v>2451756.8744000001</v>
      </c>
      <c r="I94" s="67">
        <f t="shared" ref="I94:I105" si="160">+H94*(1+0.03)</f>
        <v>2525309.5806320002</v>
      </c>
      <c r="J94" s="67">
        <f t="shared" ref="J94:J105" si="161">+I94*(1+0.03)</f>
        <v>2601068.8680509604</v>
      </c>
      <c r="K94" s="67">
        <f t="shared" ref="K94:K105" si="162">+J94*(1+0.03)</f>
        <v>2679100.9340924891</v>
      </c>
      <c r="L94" s="67">
        <f t="shared" ref="L94:L105" si="163">+K94*(1+0.03)</f>
        <v>2759473.962115264</v>
      </c>
      <c r="M94" s="67">
        <f t="shared" ref="M94:M105" si="164">+L94*(1+0.03)</f>
        <v>2842258.1809787219</v>
      </c>
      <c r="N94" s="67">
        <f t="shared" ref="N94:N105" si="165">+M94*(1+0.03)</f>
        <v>2927525.9264080836</v>
      </c>
      <c r="O94" s="67">
        <f t="shared" ref="O94:O105" si="166">+N94*(1+0.03)</f>
        <v>3015351.704200326</v>
      </c>
      <c r="P94" s="67">
        <f t="shared" ref="P94:P105" si="167">+O94*(1+0.03)</f>
        <v>3105812.2553263358</v>
      </c>
      <c r="Q94" s="67">
        <f t="shared" ref="Q94:Q105" si="168">+P94*(1+0.03)</f>
        <v>3198986.6229861258</v>
      </c>
      <c r="R94" s="67">
        <f t="shared" ref="R94:R105" si="169">+Q94*(1+0.03)</f>
        <v>3294956.2216757098</v>
      </c>
      <c r="S94" s="67">
        <f t="shared" ref="S94:S105" si="170">+R94*(1+0.03)</f>
        <v>3393804.9083259813</v>
      </c>
      <c r="T94" s="67">
        <f t="shared" ref="T94:T105" si="171">+S94*(1+0.03)</f>
        <v>3495619.055575761</v>
      </c>
      <c r="U94" s="67">
        <f t="shared" ref="U94:U105" si="172">+T94*(1+0.03)</f>
        <v>3600487.6272430341</v>
      </c>
    </row>
    <row r="95" spans="2:21" hidden="1" x14ac:dyDescent="0.25">
      <c r="B95" s="133" t="s">
        <v>210</v>
      </c>
      <c r="C95" s="131" t="s">
        <v>355</v>
      </c>
      <c r="D95" s="130">
        <v>0</v>
      </c>
      <c r="E95" s="132">
        <v>12000</v>
      </c>
      <c r="F95" s="113"/>
      <c r="G95" s="67">
        <f t="shared" ref="G95" si="173">+F95*(1+0.03)</f>
        <v>0</v>
      </c>
      <c r="H95" s="67">
        <f t="shared" si="159"/>
        <v>0</v>
      </c>
      <c r="I95" s="67">
        <f t="shared" si="160"/>
        <v>0</v>
      </c>
      <c r="J95" s="67">
        <f t="shared" si="161"/>
        <v>0</v>
      </c>
      <c r="K95" s="67">
        <f t="shared" si="162"/>
        <v>0</v>
      </c>
      <c r="L95" s="67">
        <f t="shared" si="163"/>
        <v>0</v>
      </c>
      <c r="M95" s="67">
        <f t="shared" si="164"/>
        <v>0</v>
      </c>
      <c r="N95" s="67">
        <f t="shared" si="165"/>
        <v>0</v>
      </c>
      <c r="O95" s="67">
        <f t="shared" si="166"/>
        <v>0</v>
      </c>
      <c r="P95" s="67">
        <f t="shared" si="167"/>
        <v>0</v>
      </c>
      <c r="Q95" s="67">
        <f t="shared" si="168"/>
        <v>0</v>
      </c>
      <c r="R95" s="67">
        <f t="shared" si="169"/>
        <v>0</v>
      </c>
      <c r="S95" s="67">
        <f t="shared" si="170"/>
        <v>0</v>
      </c>
      <c r="T95" s="67">
        <f t="shared" si="171"/>
        <v>0</v>
      </c>
      <c r="U95" s="67">
        <f t="shared" si="172"/>
        <v>0</v>
      </c>
    </row>
    <row r="96" spans="2:21" hidden="1" x14ac:dyDescent="0.25">
      <c r="B96" s="133" t="s">
        <v>211</v>
      </c>
      <c r="C96" s="131" t="s">
        <v>356</v>
      </c>
      <c r="D96" s="130">
        <v>1351631</v>
      </c>
      <c r="E96" s="132">
        <v>1513401</v>
      </c>
      <c r="F96" s="113"/>
      <c r="G96" s="67">
        <f t="shared" ref="G96" si="174">+F96*(1+0.03)</f>
        <v>0</v>
      </c>
      <c r="H96" s="67">
        <f t="shared" si="159"/>
        <v>0</v>
      </c>
      <c r="I96" s="67">
        <f t="shared" si="160"/>
        <v>0</v>
      </c>
      <c r="J96" s="67">
        <f t="shared" si="161"/>
        <v>0</v>
      </c>
      <c r="K96" s="67">
        <f t="shared" si="162"/>
        <v>0</v>
      </c>
      <c r="L96" s="67">
        <f t="shared" si="163"/>
        <v>0</v>
      </c>
      <c r="M96" s="67">
        <f t="shared" si="164"/>
        <v>0</v>
      </c>
      <c r="N96" s="67">
        <f t="shared" si="165"/>
        <v>0</v>
      </c>
      <c r="O96" s="67">
        <f t="shared" si="166"/>
        <v>0</v>
      </c>
      <c r="P96" s="67">
        <f t="shared" si="167"/>
        <v>0</v>
      </c>
      <c r="Q96" s="67">
        <f t="shared" si="168"/>
        <v>0</v>
      </c>
      <c r="R96" s="67">
        <f t="shared" si="169"/>
        <v>0</v>
      </c>
      <c r="S96" s="67">
        <f t="shared" si="170"/>
        <v>0</v>
      </c>
      <c r="T96" s="67">
        <f t="shared" si="171"/>
        <v>0</v>
      </c>
      <c r="U96" s="67">
        <f t="shared" si="172"/>
        <v>0</v>
      </c>
    </row>
    <row r="97" spans="2:21" hidden="1" x14ac:dyDescent="0.25">
      <c r="B97" s="133" t="s">
        <v>212</v>
      </c>
      <c r="C97" s="131" t="s">
        <v>357</v>
      </c>
      <c r="D97" s="130">
        <v>0</v>
      </c>
      <c r="E97" s="132">
        <v>1685000</v>
      </c>
      <c r="F97" s="113"/>
      <c r="G97" s="67">
        <f t="shared" ref="G97" si="175">+F97*(1+0.03)</f>
        <v>0</v>
      </c>
      <c r="H97" s="67">
        <f t="shared" si="159"/>
        <v>0</v>
      </c>
      <c r="I97" s="67">
        <f t="shared" si="160"/>
        <v>0</v>
      </c>
      <c r="J97" s="67">
        <f t="shared" si="161"/>
        <v>0</v>
      </c>
      <c r="K97" s="67">
        <f t="shared" si="162"/>
        <v>0</v>
      </c>
      <c r="L97" s="67">
        <f t="shared" si="163"/>
        <v>0</v>
      </c>
      <c r="M97" s="67">
        <f t="shared" si="164"/>
        <v>0</v>
      </c>
      <c r="N97" s="67">
        <f t="shared" si="165"/>
        <v>0</v>
      </c>
      <c r="O97" s="67">
        <f t="shared" si="166"/>
        <v>0</v>
      </c>
      <c r="P97" s="67">
        <f t="shared" si="167"/>
        <v>0</v>
      </c>
      <c r="Q97" s="67">
        <f t="shared" si="168"/>
        <v>0</v>
      </c>
      <c r="R97" s="67">
        <f t="shared" si="169"/>
        <v>0</v>
      </c>
      <c r="S97" s="67">
        <f t="shared" si="170"/>
        <v>0</v>
      </c>
      <c r="T97" s="67">
        <f t="shared" si="171"/>
        <v>0</v>
      </c>
      <c r="U97" s="67">
        <f t="shared" si="172"/>
        <v>0</v>
      </c>
    </row>
    <row r="98" spans="2:21" hidden="1" x14ac:dyDescent="0.25">
      <c r="B98" s="133" t="s">
        <v>213</v>
      </c>
      <c r="C98" s="131" t="s">
        <v>358</v>
      </c>
      <c r="D98" s="130">
        <v>0</v>
      </c>
      <c r="E98" s="132">
        <v>60000</v>
      </c>
      <c r="F98" s="113"/>
      <c r="G98" s="67">
        <f t="shared" ref="G98" si="176">+F98*(1+0.03)</f>
        <v>0</v>
      </c>
      <c r="H98" s="67">
        <f t="shared" si="159"/>
        <v>0</v>
      </c>
      <c r="I98" s="67">
        <f t="shared" si="160"/>
        <v>0</v>
      </c>
      <c r="J98" s="67">
        <f t="shared" si="161"/>
        <v>0</v>
      </c>
      <c r="K98" s="67">
        <f t="shared" si="162"/>
        <v>0</v>
      </c>
      <c r="L98" s="67">
        <f t="shared" si="163"/>
        <v>0</v>
      </c>
      <c r="M98" s="67">
        <f t="shared" si="164"/>
        <v>0</v>
      </c>
      <c r="N98" s="67">
        <f t="shared" si="165"/>
        <v>0</v>
      </c>
      <c r="O98" s="67">
        <f t="shared" si="166"/>
        <v>0</v>
      </c>
      <c r="P98" s="67">
        <f t="shared" si="167"/>
        <v>0</v>
      </c>
      <c r="Q98" s="67">
        <f t="shared" si="168"/>
        <v>0</v>
      </c>
      <c r="R98" s="67">
        <f t="shared" si="169"/>
        <v>0</v>
      </c>
      <c r="S98" s="67">
        <f t="shared" si="170"/>
        <v>0</v>
      </c>
      <c r="T98" s="67">
        <f t="shared" si="171"/>
        <v>0</v>
      </c>
      <c r="U98" s="67">
        <f t="shared" si="172"/>
        <v>0</v>
      </c>
    </row>
    <row r="99" spans="2:21" hidden="1" x14ac:dyDescent="0.25">
      <c r="B99" s="133">
        <v>514595</v>
      </c>
      <c r="C99" s="131" t="s">
        <v>347</v>
      </c>
      <c r="D99" s="132">
        <f>SUM(D100)</f>
        <v>151269</v>
      </c>
      <c r="E99" s="132">
        <f>SUM(E100)</f>
        <v>0</v>
      </c>
      <c r="F99" s="113"/>
      <c r="G99" s="67">
        <f t="shared" ref="G99" si="177">+F99*(1+0.03)</f>
        <v>0</v>
      </c>
      <c r="H99" s="67">
        <f t="shared" si="159"/>
        <v>0</v>
      </c>
      <c r="I99" s="67">
        <f t="shared" si="160"/>
        <v>0</v>
      </c>
      <c r="J99" s="67">
        <f t="shared" si="161"/>
        <v>0</v>
      </c>
      <c r="K99" s="67">
        <f t="shared" si="162"/>
        <v>0</v>
      </c>
      <c r="L99" s="67">
        <f t="shared" si="163"/>
        <v>0</v>
      </c>
      <c r="M99" s="67">
        <f t="shared" si="164"/>
        <v>0</v>
      </c>
      <c r="N99" s="67">
        <f t="shared" si="165"/>
        <v>0</v>
      </c>
      <c r="O99" s="67">
        <f t="shared" si="166"/>
        <v>0</v>
      </c>
      <c r="P99" s="67">
        <f t="shared" si="167"/>
        <v>0</v>
      </c>
      <c r="Q99" s="67">
        <f t="shared" si="168"/>
        <v>0</v>
      </c>
      <c r="R99" s="67">
        <f t="shared" si="169"/>
        <v>0</v>
      </c>
      <c r="S99" s="67">
        <f t="shared" si="170"/>
        <v>0</v>
      </c>
      <c r="T99" s="67">
        <f t="shared" si="171"/>
        <v>0</v>
      </c>
      <c r="U99" s="67">
        <f t="shared" si="172"/>
        <v>0</v>
      </c>
    </row>
    <row r="100" spans="2:21" hidden="1" x14ac:dyDescent="0.25">
      <c r="B100" s="133" t="s">
        <v>672</v>
      </c>
      <c r="C100" s="131" t="s">
        <v>673</v>
      </c>
      <c r="D100" s="130">
        <v>151269</v>
      </c>
      <c r="E100" s="132">
        <v>0</v>
      </c>
      <c r="F100" s="113"/>
      <c r="G100" s="67">
        <f t="shared" ref="G100" si="178">+F100*(1+0.03)</f>
        <v>0</v>
      </c>
      <c r="H100" s="67">
        <f t="shared" si="159"/>
        <v>0</v>
      </c>
      <c r="I100" s="67">
        <f t="shared" si="160"/>
        <v>0</v>
      </c>
      <c r="J100" s="67">
        <f t="shared" si="161"/>
        <v>0</v>
      </c>
      <c r="K100" s="67">
        <f t="shared" si="162"/>
        <v>0</v>
      </c>
      <c r="L100" s="67">
        <f t="shared" si="163"/>
        <v>0</v>
      </c>
      <c r="M100" s="67">
        <f t="shared" si="164"/>
        <v>0</v>
      </c>
      <c r="N100" s="67">
        <f t="shared" si="165"/>
        <v>0</v>
      </c>
      <c r="O100" s="67">
        <f t="shared" si="166"/>
        <v>0</v>
      </c>
      <c r="P100" s="67">
        <f t="shared" si="167"/>
        <v>0</v>
      </c>
      <c r="Q100" s="67">
        <f t="shared" si="168"/>
        <v>0</v>
      </c>
      <c r="R100" s="67">
        <f t="shared" si="169"/>
        <v>0</v>
      </c>
      <c r="S100" s="67">
        <f t="shared" si="170"/>
        <v>0</v>
      </c>
      <c r="T100" s="67">
        <f t="shared" si="171"/>
        <v>0</v>
      </c>
      <c r="U100" s="67">
        <f t="shared" si="172"/>
        <v>0</v>
      </c>
    </row>
    <row r="101" spans="2:21" hidden="1" x14ac:dyDescent="0.25">
      <c r="B101" s="133">
        <v>5150</v>
      </c>
      <c r="C101" s="131" t="s">
        <v>71</v>
      </c>
      <c r="D101" s="130">
        <f>+D102</f>
        <v>60000</v>
      </c>
      <c r="E101" s="130">
        <f>+E102</f>
        <v>0</v>
      </c>
      <c r="F101" s="113"/>
      <c r="G101" s="67">
        <f t="shared" ref="G101" si="179">+F101*(1+0.03)</f>
        <v>0</v>
      </c>
      <c r="H101" s="67">
        <f t="shared" si="159"/>
        <v>0</v>
      </c>
      <c r="I101" s="67">
        <f t="shared" si="160"/>
        <v>0</v>
      </c>
      <c r="J101" s="67">
        <f t="shared" si="161"/>
        <v>0</v>
      </c>
      <c r="K101" s="67">
        <f t="shared" si="162"/>
        <v>0</v>
      </c>
      <c r="L101" s="67">
        <f t="shared" si="163"/>
        <v>0</v>
      </c>
      <c r="M101" s="67">
        <f t="shared" si="164"/>
        <v>0</v>
      </c>
      <c r="N101" s="67">
        <f t="shared" si="165"/>
        <v>0</v>
      </c>
      <c r="O101" s="67">
        <f t="shared" si="166"/>
        <v>0</v>
      </c>
      <c r="P101" s="67">
        <f t="shared" si="167"/>
        <v>0</v>
      </c>
      <c r="Q101" s="67">
        <f t="shared" si="168"/>
        <v>0</v>
      </c>
      <c r="R101" s="67">
        <f t="shared" si="169"/>
        <v>0</v>
      </c>
      <c r="S101" s="67">
        <f t="shared" si="170"/>
        <v>0</v>
      </c>
      <c r="T101" s="67">
        <f t="shared" si="171"/>
        <v>0</v>
      </c>
      <c r="U101" s="67">
        <f t="shared" si="172"/>
        <v>0</v>
      </c>
    </row>
    <row r="102" spans="2:21" hidden="1" x14ac:dyDescent="0.25">
      <c r="B102" s="133">
        <v>515095</v>
      </c>
      <c r="C102" s="131" t="s">
        <v>347</v>
      </c>
      <c r="D102" s="132">
        <f>SUM(D103:D104)</f>
        <v>60000</v>
      </c>
      <c r="E102" s="132">
        <f>SUM(E103:E104)</f>
        <v>0</v>
      </c>
      <c r="F102" s="113"/>
      <c r="G102" s="67">
        <f t="shared" ref="G102" si="180">+F102*(1+0.03)</f>
        <v>0</v>
      </c>
      <c r="H102" s="67">
        <f t="shared" si="159"/>
        <v>0</v>
      </c>
      <c r="I102" s="67">
        <f t="shared" si="160"/>
        <v>0</v>
      </c>
      <c r="J102" s="67">
        <f t="shared" si="161"/>
        <v>0</v>
      </c>
      <c r="K102" s="67">
        <f t="shared" si="162"/>
        <v>0</v>
      </c>
      <c r="L102" s="67">
        <f t="shared" si="163"/>
        <v>0</v>
      </c>
      <c r="M102" s="67">
        <f t="shared" si="164"/>
        <v>0</v>
      </c>
      <c r="N102" s="67">
        <f t="shared" si="165"/>
        <v>0</v>
      </c>
      <c r="O102" s="67">
        <f t="shared" si="166"/>
        <v>0</v>
      </c>
      <c r="P102" s="67">
        <f t="shared" si="167"/>
        <v>0</v>
      </c>
      <c r="Q102" s="67">
        <f t="shared" si="168"/>
        <v>0</v>
      </c>
      <c r="R102" s="67">
        <f t="shared" si="169"/>
        <v>0</v>
      </c>
      <c r="S102" s="67">
        <f t="shared" si="170"/>
        <v>0</v>
      </c>
      <c r="T102" s="67">
        <f t="shared" si="171"/>
        <v>0</v>
      </c>
      <c r="U102" s="67">
        <f t="shared" si="172"/>
        <v>0</v>
      </c>
    </row>
    <row r="103" spans="2:21" hidden="1" x14ac:dyDescent="0.25">
      <c r="B103" s="133" t="s">
        <v>674</v>
      </c>
      <c r="C103" s="131" t="s">
        <v>663</v>
      </c>
      <c r="D103" s="130">
        <v>51724</v>
      </c>
      <c r="E103" s="132">
        <v>0</v>
      </c>
      <c r="F103" s="113"/>
      <c r="G103" s="67">
        <f t="shared" ref="G103" si="181">+F103*(1+0.03)</f>
        <v>0</v>
      </c>
      <c r="H103" s="67">
        <f t="shared" si="159"/>
        <v>0</v>
      </c>
      <c r="I103" s="67">
        <f t="shared" si="160"/>
        <v>0</v>
      </c>
      <c r="J103" s="67">
        <f t="shared" si="161"/>
        <v>0</v>
      </c>
      <c r="K103" s="67">
        <f t="shared" si="162"/>
        <v>0</v>
      </c>
      <c r="L103" s="67">
        <f t="shared" si="163"/>
        <v>0</v>
      </c>
      <c r="M103" s="67">
        <f t="shared" si="164"/>
        <v>0</v>
      </c>
      <c r="N103" s="67">
        <f t="shared" si="165"/>
        <v>0</v>
      </c>
      <c r="O103" s="67">
        <f t="shared" si="166"/>
        <v>0</v>
      </c>
      <c r="P103" s="67">
        <f t="shared" si="167"/>
        <v>0</v>
      </c>
      <c r="Q103" s="67">
        <f t="shared" si="168"/>
        <v>0</v>
      </c>
      <c r="R103" s="67">
        <f t="shared" si="169"/>
        <v>0</v>
      </c>
      <c r="S103" s="67">
        <f t="shared" si="170"/>
        <v>0</v>
      </c>
      <c r="T103" s="67">
        <f t="shared" si="171"/>
        <v>0</v>
      </c>
      <c r="U103" s="67">
        <f t="shared" si="172"/>
        <v>0</v>
      </c>
    </row>
    <row r="104" spans="2:21" hidden="1" x14ac:dyDescent="0.25">
      <c r="B104" s="133" t="s">
        <v>675</v>
      </c>
      <c r="C104" s="131" t="s">
        <v>676</v>
      </c>
      <c r="D104" s="130">
        <v>8276</v>
      </c>
      <c r="E104" s="132">
        <v>0</v>
      </c>
      <c r="F104" s="113"/>
      <c r="G104" s="67">
        <f t="shared" ref="G104" si="182">+F104*(1+0.03)</f>
        <v>0</v>
      </c>
      <c r="H104" s="67">
        <f t="shared" si="159"/>
        <v>0</v>
      </c>
      <c r="I104" s="67">
        <f t="shared" si="160"/>
        <v>0</v>
      </c>
      <c r="J104" s="67">
        <f t="shared" si="161"/>
        <v>0</v>
      </c>
      <c r="K104" s="67">
        <f t="shared" si="162"/>
        <v>0</v>
      </c>
      <c r="L104" s="67">
        <f t="shared" si="163"/>
        <v>0</v>
      </c>
      <c r="M104" s="67">
        <f t="shared" si="164"/>
        <v>0</v>
      </c>
      <c r="N104" s="67">
        <f t="shared" si="165"/>
        <v>0</v>
      </c>
      <c r="O104" s="67">
        <f t="shared" si="166"/>
        <v>0</v>
      </c>
      <c r="P104" s="67">
        <f t="shared" si="167"/>
        <v>0</v>
      </c>
      <c r="Q104" s="67">
        <f t="shared" si="168"/>
        <v>0</v>
      </c>
      <c r="R104" s="67">
        <f t="shared" si="169"/>
        <v>0</v>
      </c>
      <c r="S104" s="67">
        <f t="shared" si="170"/>
        <v>0</v>
      </c>
      <c r="T104" s="67">
        <f t="shared" si="171"/>
        <v>0</v>
      </c>
      <c r="U104" s="67">
        <f t="shared" si="172"/>
        <v>0</v>
      </c>
    </row>
    <row r="105" spans="2:21" x14ac:dyDescent="0.25">
      <c r="B105" s="133" t="s">
        <v>214</v>
      </c>
      <c r="C105" s="131" t="s">
        <v>359</v>
      </c>
      <c r="D105" s="132">
        <f>+D106+D108</f>
        <v>455497</v>
      </c>
      <c r="E105" s="132">
        <f>+E106+E108</f>
        <v>701750</v>
      </c>
      <c r="F105" s="112">
        <f>+E105</f>
        <v>701750</v>
      </c>
      <c r="G105" s="67">
        <f t="shared" ref="G105" si="183">+F105*(1+0.03)</f>
        <v>722802.5</v>
      </c>
      <c r="H105" s="67">
        <f t="shared" si="159"/>
        <v>744486.57500000007</v>
      </c>
      <c r="I105" s="67">
        <f t="shared" si="160"/>
        <v>766821.17225000006</v>
      </c>
      <c r="J105" s="67">
        <f t="shared" si="161"/>
        <v>789825.80741750007</v>
      </c>
      <c r="K105" s="67">
        <f t="shared" si="162"/>
        <v>813520.58164002514</v>
      </c>
      <c r="L105" s="67">
        <f t="shared" si="163"/>
        <v>837926.19908922596</v>
      </c>
      <c r="M105" s="67">
        <f t="shared" si="164"/>
        <v>863063.98506190279</v>
      </c>
      <c r="N105" s="67">
        <f t="shared" si="165"/>
        <v>888955.90461375983</v>
      </c>
      <c r="O105" s="67">
        <f t="shared" si="166"/>
        <v>915624.58175217267</v>
      </c>
      <c r="P105" s="67">
        <f t="shared" si="167"/>
        <v>943093.3192047379</v>
      </c>
      <c r="Q105" s="67">
        <f t="shared" si="168"/>
        <v>971386.11878088</v>
      </c>
      <c r="R105" s="67">
        <f t="shared" si="169"/>
        <v>1000527.7023443064</v>
      </c>
      <c r="S105" s="67">
        <f t="shared" si="170"/>
        <v>1030543.5334146356</v>
      </c>
      <c r="T105" s="67">
        <f t="shared" si="171"/>
        <v>1061459.8394170746</v>
      </c>
      <c r="U105" s="67">
        <f t="shared" si="172"/>
        <v>1093303.6345995869</v>
      </c>
    </row>
    <row r="106" spans="2:21" hidden="1" x14ac:dyDescent="0.25">
      <c r="B106" s="131" t="s">
        <v>215</v>
      </c>
      <c r="C106" s="131" t="s">
        <v>72</v>
      </c>
      <c r="D106" s="130">
        <v>0</v>
      </c>
      <c r="E106" s="132">
        <f>SUM(E107)</f>
        <v>701750</v>
      </c>
      <c r="F106" s="113"/>
    </row>
    <row r="107" spans="2:21" hidden="1" x14ac:dyDescent="0.25">
      <c r="B107" s="131" t="s">
        <v>216</v>
      </c>
      <c r="C107" s="131" t="s">
        <v>580</v>
      </c>
      <c r="D107" s="130">
        <v>0</v>
      </c>
      <c r="E107" s="132">
        <v>701750</v>
      </c>
      <c r="F107" s="113"/>
    </row>
    <row r="108" spans="2:21" hidden="1" x14ac:dyDescent="0.25">
      <c r="B108" s="133">
        <v>515595</v>
      </c>
      <c r="C108" s="131" t="s">
        <v>347</v>
      </c>
      <c r="D108" s="132">
        <f>SUM(D109:D110)</f>
        <v>455497</v>
      </c>
      <c r="E108" s="132">
        <f>SUM(E109:E110)</f>
        <v>0</v>
      </c>
      <c r="F108" s="113"/>
    </row>
    <row r="109" spans="2:21" hidden="1" x14ac:dyDescent="0.25">
      <c r="B109" s="131" t="s">
        <v>677</v>
      </c>
      <c r="C109" s="131" t="s">
        <v>638</v>
      </c>
      <c r="D109" s="130">
        <v>404394</v>
      </c>
      <c r="E109" s="132">
        <v>0</v>
      </c>
      <c r="F109" s="113"/>
    </row>
    <row r="110" spans="2:21" hidden="1" x14ac:dyDescent="0.25">
      <c r="B110" s="131" t="s">
        <v>678</v>
      </c>
      <c r="C110" s="131" t="s">
        <v>679</v>
      </c>
      <c r="D110" s="130">
        <v>51103</v>
      </c>
      <c r="E110" s="132">
        <v>0</v>
      </c>
      <c r="F110" s="113"/>
    </row>
    <row r="111" spans="2:21" hidden="1" x14ac:dyDescent="0.25">
      <c r="B111" s="131" t="s">
        <v>217</v>
      </c>
      <c r="C111" s="131" t="s">
        <v>581</v>
      </c>
      <c r="D111" s="132">
        <f>+D112+D114+D116</f>
        <v>0</v>
      </c>
      <c r="E111" s="132">
        <f>+E112+E114+E116</f>
        <v>17550669.899999999</v>
      </c>
      <c r="F111" s="113"/>
    </row>
    <row r="112" spans="2:21" hidden="1" x14ac:dyDescent="0.25">
      <c r="B112" s="131" t="s">
        <v>218</v>
      </c>
      <c r="C112" s="131" t="s">
        <v>40</v>
      </c>
      <c r="D112" s="132">
        <f>SUM(D113)</f>
        <v>0</v>
      </c>
      <c r="E112" s="132">
        <f>SUM(E113)</f>
        <v>4791009.4000000004</v>
      </c>
      <c r="F112" s="113"/>
    </row>
    <row r="113" spans="2:21" ht="30" hidden="1" x14ac:dyDescent="0.25">
      <c r="B113" s="131" t="s">
        <v>219</v>
      </c>
      <c r="C113" s="131" t="s">
        <v>582</v>
      </c>
      <c r="D113" s="130">
        <v>0</v>
      </c>
      <c r="E113" s="132">
        <v>4791009.4000000004</v>
      </c>
      <c r="F113" s="113"/>
    </row>
    <row r="114" spans="2:21" hidden="1" x14ac:dyDescent="0.25">
      <c r="B114" s="131" t="s">
        <v>220</v>
      </c>
      <c r="C114" s="131" t="s">
        <v>583</v>
      </c>
      <c r="D114" s="132">
        <f>SUM(D115)</f>
        <v>0</v>
      </c>
      <c r="E114" s="132">
        <f>SUM(E115)</f>
        <v>1684181</v>
      </c>
      <c r="F114" s="113"/>
    </row>
    <row r="115" spans="2:21" ht="30" hidden="1" x14ac:dyDescent="0.25">
      <c r="B115" s="131" t="s">
        <v>221</v>
      </c>
      <c r="C115" s="131" t="s">
        <v>584</v>
      </c>
      <c r="D115" s="139">
        <v>0</v>
      </c>
      <c r="E115" s="132">
        <v>1684181</v>
      </c>
      <c r="F115" s="113"/>
    </row>
    <row r="116" spans="2:21" hidden="1" x14ac:dyDescent="0.25">
      <c r="B116" s="131" t="s">
        <v>222</v>
      </c>
      <c r="C116" s="131" t="s">
        <v>585</v>
      </c>
      <c r="D116" s="132">
        <f>SUM(D117)</f>
        <v>0</v>
      </c>
      <c r="E116" s="132">
        <f>SUM(E117)</f>
        <v>11075479.5</v>
      </c>
      <c r="F116" s="113"/>
    </row>
    <row r="117" spans="2:21" hidden="1" x14ac:dyDescent="0.25">
      <c r="B117" s="131" t="s">
        <v>223</v>
      </c>
      <c r="C117" s="131" t="s">
        <v>586</v>
      </c>
      <c r="D117" s="130">
        <v>0</v>
      </c>
      <c r="E117" s="132">
        <v>11075479.5</v>
      </c>
      <c r="F117" s="113"/>
    </row>
    <row r="118" spans="2:21" x14ac:dyDescent="0.25">
      <c r="B118" s="128">
        <v>5195</v>
      </c>
      <c r="C118" s="129" t="s">
        <v>62</v>
      </c>
      <c r="D118" s="130">
        <f>+D119+D122+D124+D126+D129+D132</f>
        <v>4791000</v>
      </c>
      <c r="E118" s="130">
        <f>+E119+E122+E124+E126+E129+E132</f>
        <v>4069745.9699999997</v>
      </c>
      <c r="F118" s="58">
        <f>+F119+F122+F124+F126+F129+F132</f>
        <v>4069745.9699999997</v>
      </c>
      <c r="G118" s="58">
        <f>+G119+G122+G124+G126+G129+G132</f>
        <v>4191838.3491000002</v>
      </c>
      <c r="H118" s="58">
        <f t="shared" ref="H118:U118" si="184">+H119+H122+H124+H126+H129+H132</f>
        <v>4317593.4995729998</v>
      </c>
      <c r="I118" s="58">
        <f t="shared" si="184"/>
        <v>4447121.3045601901</v>
      </c>
      <c r="J118" s="58">
        <f t="shared" si="184"/>
        <v>4580534.9436969962</v>
      </c>
      <c r="K118" s="58">
        <f t="shared" si="184"/>
        <v>4717950.9920079056</v>
      </c>
      <c r="L118" s="58">
        <f t="shared" si="184"/>
        <v>4859489.5217681434</v>
      </c>
      <c r="M118" s="58">
        <f t="shared" si="184"/>
        <v>5005274.2074211882</v>
      </c>
      <c r="N118" s="58">
        <f t="shared" si="184"/>
        <v>5155432.4336438235</v>
      </c>
      <c r="O118" s="58">
        <f t="shared" si="184"/>
        <v>5310095.4066531388</v>
      </c>
      <c r="P118" s="58">
        <f t="shared" si="184"/>
        <v>5469398.2688527321</v>
      </c>
      <c r="Q118" s="58">
        <f t="shared" si="184"/>
        <v>5633480.2169183148</v>
      </c>
      <c r="R118" s="58">
        <f t="shared" si="184"/>
        <v>5802484.6234258655</v>
      </c>
      <c r="S118" s="58">
        <f t="shared" si="184"/>
        <v>5976559.1621286413</v>
      </c>
      <c r="T118" s="58">
        <f t="shared" si="184"/>
        <v>6155855.9369925009</v>
      </c>
      <c r="U118" s="58">
        <f t="shared" si="184"/>
        <v>6340531.6151022753</v>
      </c>
    </row>
    <row r="119" spans="2:21" x14ac:dyDescent="0.25">
      <c r="B119" s="131" t="s">
        <v>224</v>
      </c>
      <c r="C119" s="131" t="s">
        <v>587</v>
      </c>
      <c r="D119" s="132">
        <f>SUM(D120:D121)</f>
        <v>0</v>
      </c>
      <c r="E119" s="132">
        <f>SUM(E120:E121)</f>
        <v>544310.68999999994</v>
      </c>
      <c r="F119" s="112">
        <f>+E119</f>
        <v>544310.68999999994</v>
      </c>
      <c r="G119" s="67">
        <f t="shared" ref="G119" si="185">+F119*(1+0.03)</f>
        <v>560640.01069999998</v>
      </c>
      <c r="H119" s="67">
        <f t="shared" ref="H119:H132" si="186">+G119*(1+0.03)</f>
        <v>577459.21102100005</v>
      </c>
      <c r="I119" s="67">
        <f t="shared" ref="I119:I132" si="187">+H119*(1+0.03)</f>
        <v>594782.98735163012</v>
      </c>
      <c r="J119" s="67">
        <f t="shared" ref="J119:J132" si="188">+I119*(1+0.03)</f>
        <v>612626.47697217902</v>
      </c>
      <c r="K119" s="67">
        <f t="shared" ref="K119:K132" si="189">+J119*(1+0.03)</f>
        <v>631005.27128134435</v>
      </c>
      <c r="L119" s="67">
        <f t="shared" ref="L119:L132" si="190">+K119*(1+0.03)</f>
        <v>649935.42941978469</v>
      </c>
      <c r="M119" s="67">
        <f t="shared" ref="M119:M132" si="191">+L119*(1+0.03)</f>
        <v>669433.49230237829</v>
      </c>
      <c r="N119" s="67">
        <f t="shared" ref="N119:N132" si="192">+M119*(1+0.03)</f>
        <v>689516.49707144964</v>
      </c>
      <c r="O119" s="67">
        <f t="shared" ref="O119:O132" si="193">+N119*(1+0.03)</f>
        <v>710201.99198359321</v>
      </c>
      <c r="P119" s="67">
        <f t="shared" ref="P119:P132" si="194">+O119*(1+0.03)</f>
        <v>731508.05174310098</v>
      </c>
      <c r="Q119" s="67">
        <f t="shared" ref="Q119:Q132" si="195">+P119*(1+0.03)</f>
        <v>753453.29329539405</v>
      </c>
      <c r="R119" s="67">
        <f t="shared" ref="R119:R132" si="196">+Q119*(1+0.03)</f>
        <v>776056.89209425589</v>
      </c>
      <c r="S119" s="67">
        <f t="shared" ref="S119:S132" si="197">+R119*(1+0.03)</f>
        <v>799338.59885708359</v>
      </c>
      <c r="T119" s="67">
        <f t="shared" ref="T119:T132" si="198">+S119*(1+0.03)</f>
        <v>823318.75682279607</v>
      </c>
      <c r="U119" s="67">
        <f t="shared" ref="U119:U132" si="199">+T119*(1+0.03)</f>
        <v>848018.31952747994</v>
      </c>
    </row>
    <row r="120" spans="2:21" hidden="1" x14ac:dyDescent="0.25">
      <c r="B120" s="131" t="s">
        <v>225</v>
      </c>
      <c r="C120" s="131" t="s">
        <v>588</v>
      </c>
      <c r="D120" s="130">
        <v>0</v>
      </c>
      <c r="E120" s="132">
        <v>314290</v>
      </c>
      <c r="F120" s="113"/>
      <c r="G120" s="67">
        <f t="shared" ref="G120" si="200">+F120*(1+0.03)</f>
        <v>0</v>
      </c>
      <c r="H120" s="67">
        <f t="shared" si="186"/>
        <v>0</v>
      </c>
      <c r="I120" s="67">
        <f t="shared" si="187"/>
        <v>0</v>
      </c>
      <c r="J120" s="67">
        <f t="shared" si="188"/>
        <v>0</v>
      </c>
      <c r="K120" s="67">
        <f t="shared" si="189"/>
        <v>0</v>
      </c>
      <c r="L120" s="67">
        <f t="shared" si="190"/>
        <v>0</v>
      </c>
      <c r="M120" s="67">
        <f t="shared" si="191"/>
        <v>0</v>
      </c>
      <c r="N120" s="67">
        <f t="shared" si="192"/>
        <v>0</v>
      </c>
      <c r="O120" s="67">
        <f t="shared" si="193"/>
        <v>0</v>
      </c>
      <c r="P120" s="67">
        <f t="shared" si="194"/>
        <v>0</v>
      </c>
      <c r="Q120" s="67">
        <f t="shared" si="195"/>
        <v>0</v>
      </c>
      <c r="R120" s="67">
        <f t="shared" si="196"/>
        <v>0</v>
      </c>
      <c r="S120" s="67">
        <f t="shared" si="197"/>
        <v>0</v>
      </c>
      <c r="T120" s="67">
        <f t="shared" si="198"/>
        <v>0</v>
      </c>
      <c r="U120" s="67">
        <f t="shared" si="199"/>
        <v>0</v>
      </c>
    </row>
    <row r="121" spans="2:21" hidden="1" x14ac:dyDescent="0.25">
      <c r="B121" s="131" t="s">
        <v>226</v>
      </c>
      <c r="C121" s="131" t="s">
        <v>589</v>
      </c>
      <c r="D121" s="130">
        <v>0</v>
      </c>
      <c r="E121" s="132">
        <v>230020.69</v>
      </c>
      <c r="F121" s="113"/>
      <c r="G121" s="67">
        <f t="shared" ref="G121" si="201">+F121*(1+0.03)</f>
        <v>0</v>
      </c>
      <c r="H121" s="67">
        <f t="shared" si="186"/>
        <v>0</v>
      </c>
      <c r="I121" s="67">
        <f t="shared" si="187"/>
        <v>0</v>
      </c>
      <c r="J121" s="67">
        <f t="shared" si="188"/>
        <v>0</v>
      </c>
      <c r="K121" s="67">
        <f t="shared" si="189"/>
        <v>0</v>
      </c>
      <c r="L121" s="67">
        <f t="shared" si="190"/>
        <v>0</v>
      </c>
      <c r="M121" s="67">
        <f t="shared" si="191"/>
        <v>0</v>
      </c>
      <c r="N121" s="67">
        <f t="shared" si="192"/>
        <v>0</v>
      </c>
      <c r="O121" s="67">
        <f t="shared" si="193"/>
        <v>0</v>
      </c>
      <c r="P121" s="67">
        <f t="shared" si="194"/>
        <v>0</v>
      </c>
      <c r="Q121" s="67">
        <f t="shared" si="195"/>
        <v>0</v>
      </c>
      <c r="R121" s="67">
        <f t="shared" si="196"/>
        <v>0</v>
      </c>
      <c r="S121" s="67">
        <f t="shared" si="197"/>
        <v>0</v>
      </c>
      <c r="T121" s="67">
        <f t="shared" si="198"/>
        <v>0</v>
      </c>
      <c r="U121" s="67">
        <f t="shared" si="199"/>
        <v>0</v>
      </c>
    </row>
    <row r="122" spans="2:21" x14ac:dyDescent="0.25">
      <c r="B122" s="131" t="s">
        <v>227</v>
      </c>
      <c r="C122" s="131" t="s">
        <v>590</v>
      </c>
      <c r="D122" s="132">
        <f>SUM(D123)</f>
        <v>591000</v>
      </c>
      <c r="E122" s="132">
        <f>SUM(E123)</f>
        <v>1579770.28</v>
      </c>
      <c r="F122" s="112">
        <f>+E122</f>
        <v>1579770.28</v>
      </c>
      <c r="G122" s="67">
        <f t="shared" ref="G122" si="202">+F122*(1+0.03)</f>
        <v>1627163.3884000001</v>
      </c>
      <c r="H122" s="67">
        <f t="shared" si="186"/>
        <v>1675978.2900520002</v>
      </c>
      <c r="I122" s="67">
        <f t="shared" si="187"/>
        <v>1726257.6387535601</v>
      </c>
      <c r="J122" s="67">
        <f t="shared" si="188"/>
        <v>1778045.367916167</v>
      </c>
      <c r="K122" s="67">
        <f t="shared" si="189"/>
        <v>1831386.7289536521</v>
      </c>
      <c r="L122" s="67">
        <f t="shared" si="190"/>
        <v>1886328.3308222617</v>
      </c>
      <c r="M122" s="67">
        <f t="shared" si="191"/>
        <v>1942918.1807469297</v>
      </c>
      <c r="N122" s="67">
        <f t="shared" si="192"/>
        <v>2001205.7261693378</v>
      </c>
      <c r="O122" s="67">
        <f t="shared" si="193"/>
        <v>2061241.8979544179</v>
      </c>
      <c r="P122" s="67">
        <f t="shared" si="194"/>
        <v>2123079.1548930504</v>
      </c>
      <c r="Q122" s="67">
        <f t="shared" si="195"/>
        <v>2186771.5295398422</v>
      </c>
      <c r="R122" s="67">
        <f t="shared" si="196"/>
        <v>2252374.6754260375</v>
      </c>
      <c r="S122" s="67">
        <f t="shared" si="197"/>
        <v>2319945.9156888188</v>
      </c>
      <c r="T122" s="67">
        <f t="shared" si="198"/>
        <v>2389544.2931594835</v>
      </c>
      <c r="U122" s="67">
        <f t="shared" si="199"/>
        <v>2461230.6219542678</v>
      </c>
    </row>
    <row r="123" spans="2:21" hidden="1" x14ac:dyDescent="0.25">
      <c r="B123" s="131" t="s">
        <v>228</v>
      </c>
      <c r="C123" s="131" t="s">
        <v>591</v>
      </c>
      <c r="D123" s="130">
        <v>591000</v>
      </c>
      <c r="E123" s="132">
        <v>1579770.28</v>
      </c>
      <c r="F123" s="113"/>
      <c r="G123" s="67">
        <f t="shared" ref="G123" si="203">+F123*(1+0.03)</f>
        <v>0</v>
      </c>
      <c r="H123" s="67">
        <f t="shared" si="186"/>
        <v>0</v>
      </c>
      <c r="I123" s="67">
        <f t="shared" si="187"/>
        <v>0</v>
      </c>
      <c r="J123" s="67">
        <f t="shared" si="188"/>
        <v>0</v>
      </c>
      <c r="K123" s="67">
        <f t="shared" si="189"/>
        <v>0</v>
      </c>
      <c r="L123" s="67">
        <f t="shared" si="190"/>
        <v>0</v>
      </c>
      <c r="M123" s="67">
        <f t="shared" si="191"/>
        <v>0</v>
      </c>
      <c r="N123" s="67">
        <f t="shared" si="192"/>
        <v>0</v>
      </c>
      <c r="O123" s="67">
        <f t="shared" si="193"/>
        <v>0</v>
      </c>
      <c r="P123" s="67">
        <f t="shared" si="194"/>
        <v>0</v>
      </c>
      <c r="Q123" s="67">
        <f t="shared" si="195"/>
        <v>0</v>
      </c>
      <c r="R123" s="67">
        <f t="shared" si="196"/>
        <v>0</v>
      </c>
      <c r="S123" s="67">
        <f t="shared" si="197"/>
        <v>0</v>
      </c>
      <c r="T123" s="67">
        <f t="shared" si="198"/>
        <v>0</v>
      </c>
      <c r="U123" s="67">
        <f t="shared" si="199"/>
        <v>0</v>
      </c>
    </row>
    <row r="124" spans="2:21" x14ac:dyDescent="0.25">
      <c r="B124" s="131" t="s">
        <v>229</v>
      </c>
      <c r="C124" s="131" t="s">
        <v>592</v>
      </c>
      <c r="D124" s="132">
        <f>SUM(D125)</f>
        <v>0</v>
      </c>
      <c r="E124" s="132">
        <f>SUM(E125)</f>
        <v>91000</v>
      </c>
      <c r="F124" s="112">
        <f>+E124</f>
        <v>91000</v>
      </c>
      <c r="G124" s="67">
        <f t="shared" ref="G124" si="204">+F124*(1+0.03)</f>
        <v>93730</v>
      </c>
      <c r="H124" s="67">
        <f t="shared" si="186"/>
        <v>96541.900000000009</v>
      </c>
      <c r="I124" s="67">
        <f t="shared" si="187"/>
        <v>99438.157000000007</v>
      </c>
      <c r="J124" s="67">
        <f t="shared" si="188"/>
        <v>102421.30171000001</v>
      </c>
      <c r="K124" s="67">
        <f t="shared" si="189"/>
        <v>105493.94076130002</v>
      </c>
      <c r="L124" s="67">
        <f t="shared" si="190"/>
        <v>108658.75898413903</v>
      </c>
      <c r="M124" s="67">
        <f t="shared" si="191"/>
        <v>111918.5217536632</v>
      </c>
      <c r="N124" s="67">
        <f t="shared" si="192"/>
        <v>115276.07740627309</v>
      </c>
      <c r="O124" s="67">
        <f t="shared" si="193"/>
        <v>118734.35972846129</v>
      </c>
      <c r="P124" s="67">
        <f t="shared" si="194"/>
        <v>122296.39052031514</v>
      </c>
      <c r="Q124" s="67">
        <f t="shared" si="195"/>
        <v>125965.28223592459</v>
      </c>
      <c r="R124" s="67">
        <f t="shared" si="196"/>
        <v>129744.24070300233</v>
      </c>
      <c r="S124" s="67">
        <f t="shared" si="197"/>
        <v>133636.56792409241</v>
      </c>
      <c r="T124" s="67">
        <f t="shared" si="198"/>
        <v>137645.66496181517</v>
      </c>
      <c r="U124" s="67">
        <f t="shared" si="199"/>
        <v>141775.03491066964</v>
      </c>
    </row>
    <row r="125" spans="2:21" hidden="1" x14ac:dyDescent="0.25">
      <c r="B125" s="131" t="s">
        <v>230</v>
      </c>
      <c r="C125" s="131" t="s">
        <v>593</v>
      </c>
      <c r="D125" s="139">
        <v>0</v>
      </c>
      <c r="E125" s="132">
        <v>91000</v>
      </c>
      <c r="F125" s="113"/>
      <c r="G125" s="67">
        <f t="shared" ref="G125" si="205">+F125*(1+0.03)</f>
        <v>0</v>
      </c>
      <c r="H125" s="67">
        <f t="shared" si="186"/>
        <v>0</v>
      </c>
      <c r="I125" s="67">
        <f t="shared" si="187"/>
        <v>0</v>
      </c>
      <c r="J125" s="67">
        <f t="shared" si="188"/>
        <v>0</v>
      </c>
      <c r="K125" s="67">
        <f t="shared" si="189"/>
        <v>0</v>
      </c>
      <c r="L125" s="67">
        <f t="shared" si="190"/>
        <v>0</v>
      </c>
      <c r="M125" s="67">
        <f t="shared" si="191"/>
        <v>0</v>
      </c>
      <c r="N125" s="67">
        <f t="shared" si="192"/>
        <v>0</v>
      </c>
      <c r="O125" s="67">
        <f t="shared" si="193"/>
        <v>0</v>
      </c>
      <c r="P125" s="67">
        <f t="shared" si="194"/>
        <v>0</v>
      </c>
      <c r="Q125" s="67">
        <f t="shared" si="195"/>
        <v>0</v>
      </c>
      <c r="R125" s="67">
        <f t="shared" si="196"/>
        <v>0</v>
      </c>
      <c r="S125" s="67">
        <f t="shared" si="197"/>
        <v>0</v>
      </c>
      <c r="T125" s="67">
        <f t="shared" si="198"/>
        <v>0</v>
      </c>
      <c r="U125" s="67">
        <f t="shared" si="199"/>
        <v>0</v>
      </c>
    </row>
    <row r="126" spans="2:21" x14ac:dyDescent="0.25">
      <c r="B126" s="131" t="s">
        <v>231</v>
      </c>
      <c r="C126" s="131" t="s">
        <v>594</v>
      </c>
      <c r="D126" s="132">
        <f>SUM(D127:D128)</f>
        <v>0</v>
      </c>
      <c r="E126" s="132">
        <f>SUM(E127:E128)</f>
        <v>1354265</v>
      </c>
      <c r="F126" s="112">
        <f>+E126</f>
        <v>1354265</v>
      </c>
      <c r="G126" s="67">
        <f t="shared" ref="G126" si="206">+F126*(1+0.03)</f>
        <v>1394892.95</v>
      </c>
      <c r="H126" s="67">
        <f t="shared" si="186"/>
        <v>1436739.7385</v>
      </c>
      <c r="I126" s="67">
        <f t="shared" si="187"/>
        <v>1479841.930655</v>
      </c>
      <c r="J126" s="67">
        <f t="shared" si="188"/>
        <v>1524237.1885746501</v>
      </c>
      <c r="K126" s="67">
        <f t="shared" si="189"/>
        <v>1569964.3042318895</v>
      </c>
      <c r="L126" s="67">
        <f t="shared" si="190"/>
        <v>1617063.2333588463</v>
      </c>
      <c r="M126" s="67">
        <f t="shared" si="191"/>
        <v>1665575.1303596117</v>
      </c>
      <c r="N126" s="67">
        <f t="shared" si="192"/>
        <v>1715542.3842704</v>
      </c>
      <c r="O126" s="67">
        <f t="shared" si="193"/>
        <v>1767008.655798512</v>
      </c>
      <c r="P126" s="67">
        <f t="shared" si="194"/>
        <v>1820018.9154724674</v>
      </c>
      <c r="Q126" s="67">
        <f t="shared" si="195"/>
        <v>1874619.4829366414</v>
      </c>
      <c r="R126" s="67">
        <f t="shared" si="196"/>
        <v>1930858.0674247406</v>
      </c>
      <c r="S126" s="67">
        <f t="shared" si="197"/>
        <v>1988783.8094474829</v>
      </c>
      <c r="T126" s="67">
        <f t="shared" si="198"/>
        <v>2048447.3237309074</v>
      </c>
      <c r="U126" s="67">
        <f t="shared" si="199"/>
        <v>2109900.7434428348</v>
      </c>
    </row>
    <row r="127" spans="2:21" hidden="1" x14ac:dyDescent="0.25">
      <c r="B127" s="131" t="s">
        <v>232</v>
      </c>
      <c r="C127" s="131" t="s">
        <v>595</v>
      </c>
      <c r="D127" s="130">
        <v>0</v>
      </c>
      <c r="E127" s="132">
        <v>358206</v>
      </c>
      <c r="F127" s="113"/>
      <c r="G127" s="67">
        <f t="shared" ref="G127" si="207">+F127*(1+0.03)</f>
        <v>0</v>
      </c>
      <c r="H127" s="67">
        <f t="shared" si="186"/>
        <v>0</v>
      </c>
      <c r="I127" s="67">
        <f t="shared" si="187"/>
        <v>0</v>
      </c>
      <c r="J127" s="67">
        <f t="shared" si="188"/>
        <v>0</v>
      </c>
      <c r="K127" s="67">
        <f t="shared" si="189"/>
        <v>0</v>
      </c>
      <c r="L127" s="67">
        <f t="shared" si="190"/>
        <v>0</v>
      </c>
      <c r="M127" s="67">
        <f t="shared" si="191"/>
        <v>0</v>
      </c>
      <c r="N127" s="67">
        <f t="shared" si="192"/>
        <v>0</v>
      </c>
      <c r="O127" s="67">
        <f t="shared" si="193"/>
        <v>0</v>
      </c>
      <c r="P127" s="67">
        <f t="shared" si="194"/>
        <v>0</v>
      </c>
      <c r="Q127" s="67">
        <f t="shared" si="195"/>
        <v>0</v>
      </c>
      <c r="R127" s="67">
        <f t="shared" si="196"/>
        <v>0</v>
      </c>
      <c r="S127" s="67">
        <f t="shared" si="197"/>
        <v>0</v>
      </c>
      <c r="T127" s="67">
        <f t="shared" si="198"/>
        <v>0</v>
      </c>
      <c r="U127" s="67">
        <f t="shared" si="199"/>
        <v>0</v>
      </c>
    </row>
    <row r="128" spans="2:21" hidden="1" x14ac:dyDescent="0.25">
      <c r="B128" s="131" t="s">
        <v>233</v>
      </c>
      <c r="C128" s="131" t="s">
        <v>596</v>
      </c>
      <c r="D128" s="130">
        <v>0</v>
      </c>
      <c r="E128" s="132">
        <v>996059</v>
      </c>
      <c r="F128" s="113"/>
      <c r="G128" s="67">
        <f t="shared" ref="G128" si="208">+F128*(1+0.03)</f>
        <v>0</v>
      </c>
      <c r="H128" s="67">
        <f t="shared" si="186"/>
        <v>0</v>
      </c>
      <c r="I128" s="67">
        <f t="shared" si="187"/>
        <v>0</v>
      </c>
      <c r="J128" s="67">
        <f t="shared" si="188"/>
        <v>0</v>
      </c>
      <c r="K128" s="67">
        <f t="shared" si="189"/>
        <v>0</v>
      </c>
      <c r="L128" s="67">
        <f t="shared" si="190"/>
        <v>0</v>
      </c>
      <c r="M128" s="67">
        <f t="shared" si="191"/>
        <v>0</v>
      </c>
      <c r="N128" s="67">
        <f t="shared" si="192"/>
        <v>0</v>
      </c>
      <c r="O128" s="67">
        <f t="shared" si="193"/>
        <v>0</v>
      </c>
      <c r="P128" s="67">
        <f t="shared" si="194"/>
        <v>0</v>
      </c>
      <c r="Q128" s="67">
        <f t="shared" si="195"/>
        <v>0</v>
      </c>
      <c r="R128" s="67">
        <f t="shared" si="196"/>
        <v>0</v>
      </c>
      <c r="S128" s="67">
        <f t="shared" si="197"/>
        <v>0</v>
      </c>
      <c r="T128" s="67">
        <f t="shared" si="198"/>
        <v>0</v>
      </c>
      <c r="U128" s="67">
        <f t="shared" si="199"/>
        <v>0</v>
      </c>
    </row>
    <row r="129" spans="2:21" x14ac:dyDescent="0.25">
      <c r="B129" s="131" t="s">
        <v>234</v>
      </c>
      <c r="C129" s="131" t="s">
        <v>347</v>
      </c>
      <c r="D129" s="132">
        <f>SUM(D130:D131)</f>
        <v>4200000</v>
      </c>
      <c r="E129" s="132">
        <f>SUM(E130:E131)</f>
        <v>370400</v>
      </c>
      <c r="F129" s="112">
        <f>+E129</f>
        <v>370400</v>
      </c>
      <c r="G129" s="67">
        <f t="shared" ref="G129" si="209">+F129*(1+0.03)</f>
        <v>381512</v>
      </c>
      <c r="H129" s="67">
        <f t="shared" si="186"/>
        <v>392957.36</v>
      </c>
      <c r="I129" s="67">
        <f t="shared" si="187"/>
        <v>404746.0808</v>
      </c>
      <c r="J129" s="67">
        <f t="shared" si="188"/>
        <v>416888.46322400001</v>
      </c>
      <c r="K129" s="67">
        <f t="shared" si="189"/>
        <v>429395.11712072004</v>
      </c>
      <c r="L129" s="67">
        <f t="shared" si="190"/>
        <v>442276.97063434165</v>
      </c>
      <c r="M129" s="67">
        <f t="shared" si="191"/>
        <v>455545.2797533719</v>
      </c>
      <c r="N129" s="67">
        <f t="shared" si="192"/>
        <v>469211.63814597309</v>
      </c>
      <c r="O129" s="67">
        <f t="shared" si="193"/>
        <v>483287.98729035229</v>
      </c>
      <c r="P129" s="67">
        <f t="shared" si="194"/>
        <v>497786.62690906285</v>
      </c>
      <c r="Q129" s="67">
        <f t="shared" si="195"/>
        <v>512720.22571633477</v>
      </c>
      <c r="R129" s="67">
        <f t="shared" si="196"/>
        <v>528101.83248782484</v>
      </c>
      <c r="S129" s="67">
        <f t="shared" si="197"/>
        <v>543944.88746245962</v>
      </c>
      <c r="T129" s="67">
        <f t="shared" si="198"/>
        <v>560263.23408633342</v>
      </c>
      <c r="U129" s="67">
        <f t="shared" si="199"/>
        <v>577071.13110892347</v>
      </c>
    </row>
    <row r="130" spans="2:21" hidden="1" x14ac:dyDescent="0.25">
      <c r="B130" s="131" t="s">
        <v>235</v>
      </c>
      <c r="C130" s="131" t="s">
        <v>597</v>
      </c>
      <c r="D130" s="130">
        <v>4200000</v>
      </c>
      <c r="E130" s="132">
        <v>190400</v>
      </c>
      <c r="F130" s="113"/>
      <c r="G130" s="67">
        <f t="shared" ref="G130" si="210">+F130*(1+0.03)</f>
        <v>0</v>
      </c>
      <c r="H130" s="67">
        <f t="shared" si="186"/>
        <v>0</v>
      </c>
      <c r="I130" s="67">
        <f t="shared" si="187"/>
        <v>0</v>
      </c>
      <c r="J130" s="67">
        <f t="shared" si="188"/>
        <v>0</v>
      </c>
      <c r="K130" s="67">
        <f t="shared" si="189"/>
        <v>0</v>
      </c>
      <c r="L130" s="67">
        <f t="shared" si="190"/>
        <v>0</v>
      </c>
      <c r="M130" s="67">
        <f t="shared" si="191"/>
        <v>0</v>
      </c>
      <c r="N130" s="67">
        <f t="shared" si="192"/>
        <v>0</v>
      </c>
      <c r="O130" s="67">
        <f t="shared" si="193"/>
        <v>0</v>
      </c>
      <c r="P130" s="67">
        <f t="shared" si="194"/>
        <v>0</v>
      </c>
      <c r="Q130" s="67">
        <f t="shared" si="195"/>
        <v>0</v>
      </c>
      <c r="R130" s="67">
        <f t="shared" si="196"/>
        <v>0</v>
      </c>
      <c r="S130" s="67">
        <f t="shared" si="197"/>
        <v>0</v>
      </c>
      <c r="T130" s="67">
        <f t="shared" si="198"/>
        <v>0</v>
      </c>
      <c r="U130" s="67">
        <f t="shared" si="199"/>
        <v>0</v>
      </c>
    </row>
    <row r="131" spans="2:21" hidden="1" x14ac:dyDescent="0.25">
      <c r="B131" s="131" t="s">
        <v>236</v>
      </c>
      <c r="C131" s="131" t="s">
        <v>598</v>
      </c>
      <c r="D131" s="130">
        <v>0</v>
      </c>
      <c r="E131" s="132">
        <v>180000</v>
      </c>
      <c r="F131" s="113"/>
      <c r="G131" s="67">
        <f t="shared" ref="G131" si="211">+F131*(1+0.03)</f>
        <v>0</v>
      </c>
      <c r="H131" s="67">
        <f t="shared" si="186"/>
        <v>0</v>
      </c>
      <c r="I131" s="67">
        <f t="shared" si="187"/>
        <v>0</v>
      </c>
      <c r="J131" s="67">
        <f t="shared" si="188"/>
        <v>0</v>
      </c>
      <c r="K131" s="67">
        <f t="shared" si="189"/>
        <v>0</v>
      </c>
      <c r="L131" s="67">
        <f t="shared" si="190"/>
        <v>0</v>
      </c>
      <c r="M131" s="67">
        <f t="shared" si="191"/>
        <v>0</v>
      </c>
      <c r="N131" s="67">
        <f t="shared" si="192"/>
        <v>0</v>
      </c>
      <c r="O131" s="67">
        <f t="shared" si="193"/>
        <v>0</v>
      </c>
      <c r="P131" s="67">
        <f t="shared" si="194"/>
        <v>0</v>
      </c>
      <c r="Q131" s="67">
        <f t="shared" si="195"/>
        <v>0</v>
      </c>
      <c r="R131" s="67">
        <f t="shared" si="196"/>
        <v>0</v>
      </c>
      <c r="S131" s="67">
        <f t="shared" si="197"/>
        <v>0</v>
      </c>
      <c r="T131" s="67">
        <f t="shared" si="198"/>
        <v>0</v>
      </c>
      <c r="U131" s="67">
        <f t="shared" si="199"/>
        <v>0</v>
      </c>
    </row>
    <row r="132" spans="2:21" x14ac:dyDescent="0.25">
      <c r="B132" s="131" t="s">
        <v>237</v>
      </c>
      <c r="C132" s="131" t="s">
        <v>599</v>
      </c>
      <c r="D132" s="132">
        <f>SUM(D133)</f>
        <v>0</v>
      </c>
      <c r="E132" s="132">
        <f>SUM(E133)</f>
        <v>130000</v>
      </c>
      <c r="F132" s="112">
        <f>+E132</f>
        <v>130000</v>
      </c>
      <c r="G132" s="67">
        <f t="shared" ref="G132" si="212">+F132*(1+0.03)</f>
        <v>133900</v>
      </c>
      <c r="H132" s="67">
        <f t="shared" si="186"/>
        <v>137917</v>
      </c>
      <c r="I132" s="67">
        <f t="shared" si="187"/>
        <v>142054.51</v>
      </c>
      <c r="J132" s="67">
        <f t="shared" si="188"/>
        <v>146316.1453</v>
      </c>
      <c r="K132" s="67">
        <f t="shared" si="189"/>
        <v>150705.629659</v>
      </c>
      <c r="L132" s="67">
        <f t="shared" si="190"/>
        <v>155226.79854876999</v>
      </c>
      <c r="M132" s="67">
        <f t="shared" si="191"/>
        <v>159883.60250523311</v>
      </c>
      <c r="N132" s="67">
        <f t="shared" si="192"/>
        <v>164680.11058039012</v>
      </c>
      <c r="O132" s="67">
        <f t="shared" si="193"/>
        <v>169620.51389780184</v>
      </c>
      <c r="P132" s="67">
        <f t="shared" si="194"/>
        <v>174709.12931473591</v>
      </c>
      <c r="Q132" s="67">
        <f t="shared" si="195"/>
        <v>179950.40319417798</v>
      </c>
      <c r="R132" s="67">
        <f t="shared" si="196"/>
        <v>185348.91529000332</v>
      </c>
      <c r="S132" s="67">
        <f t="shared" si="197"/>
        <v>190909.38274870341</v>
      </c>
      <c r="T132" s="67">
        <f t="shared" si="198"/>
        <v>196636.66423116453</v>
      </c>
      <c r="U132" s="67">
        <f t="shared" si="199"/>
        <v>202535.76415809945</v>
      </c>
    </row>
    <row r="133" spans="2:21" hidden="1" x14ac:dyDescent="0.25">
      <c r="B133" s="57" t="s">
        <v>238</v>
      </c>
      <c r="C133" s="57" t="s">
        <v>600</v>
      </c>
      <c r="D133" s="58">
        <v>0</v>
      </c>
      <c r="E133" s="74">
        <v>130000</v>
      </c>
      <c r="F133" s="113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U28"/>
  <sheetViews>
    <sheetView showGridLines="0" zoomScale="85" zoomScaleNormal="85" workbookViewId="0">
      <pane ySplit="8" topLeftCell="A9" activePane="bottomLeft" state="frozen"/>
      <selection pane="bottomLeft" activeCell="E8" sqref="E8"/>
    </sheetView>
  </sheetViews>
  <sheetFormatPr baseColWidth="10" defaultRowHeight="15" x14ac:dyDescent="0.25"/>
  <cols>
    <col min="2" max="2" width="11.42578125" style="91"/>
    <col min="3" max="3" width="39.85546875" bestFit="1" customWidth="1"/>
    <col min="4" max="4" width="15.140625" bestFit="1" customWidth="1"/>
    <col min="5" max="5" width="16.140625" customWidth="1"/>
    <col min="6" max="6" width="14.140625" bestFit="1" customWidth="1"/>
    <col min="7" max="7" width="18.28515625" bestFit="1" customWidth="1"/>
    <col min="8" max="21" width="14.140625" bestFit="1" customWidth="1"/>
  </cols>
  <sheetData>
    <row r="7" spans="2:21" x14ac:dyDescent="0.25">
      <c r="B7" s="114"/>
      <c r="C7" s="115"/>
      <c r="D7" s="115"/>
      <c r="E7" s="115"/>
    </row>
    <row r="8" spans="2:21" x14ac:dyDescent="0.25">
      <c r="B8" s="99"/>
      <c r="C8" s="99"/>
      <c r="D8" s="100"/>
      <c r="E8" s="100"/>
      <c r="F8" s="97">
        <v>0</v>
      </c>
      <c r="G8" s="97">
        <v>1</v>
      </c>
      <c r="H8" s="97">
        <f>1+G8</f>
        <v>2</v>
      </c>
      <c r="I8" s="97">
        <f t="shared" ref="I8:U8" si="0">1+H8</f>
        <v>3</v>
      </c>
      <c r="J8" s="97">
        <f t="shared" si="0"/>
        <v>4</v>
      </c>
      <c r="K8" s="97">
        <f t="shared" si="0"/>
        <v>5</v>
      </c>
      <c r="L8" s="97">
        <f t="shared" si="0"/>
        <v>6</v>
      </c>
      <c r="M8" s="97">
        <f t="shared" si="0"/>
        <v>7</v>
      </c>
      <c r="N8" s="97">
        <f t="shared" si="0"/>
        <v>8</v>
      </c>
      <c r="O8" s="97">
        <f t="shared" si="0"/>
        <v>9</v>
      </c>
      <c r="P8" s="97">
        <f t="shared" si="0"/>
        <v>10</v>
      </c>
      <c r="Q8" s="97">
        <f t="shared" si="0"/>
        <v>11</v>
      </c>
      <c r="R8" s="97">
        <f t="shared" si="0"/>
        <v>12</v>
      </c>
      <c r="S8" s="97">
        <f t="shared" si="0"/>
        <v>13</v>
      </c>
      <c r="T8" s="97">
        <f t="shared" si="0"/>
        <v>14</v>
      </c>
      <c r="U8" s="97">
        <f t="shared" si="0"/>
        <v>15</v>
      </c>
    </row>
    <row r="9" spans="2:21" ht="42.75" customHeight="1" thickBot="1" x14ac:dyDescent="0.3">
      <c r="B9" s="95" t="s">
        <v>0</v>
      </c>
      <c r="C9" s="95" t="s">
        <v>1</v>
      </c>
      <c r="D9" s="96">
        <v>2012</v>
      </c>
      <c r="E9" s="116">
        <v>2013</v>
      </c>
      <c r="F9" s="108" t="s">
        <v>706</v>
      </c>
      <c r="G9" s="11">
        <v>2014</v>
      </c>
      <c r="H9" s="11">
        <f>+IF(H8="","",G9+1)</f>
        <v>2015</v>
      </c>
      <c r="I9" s="11">
        <f>+IF(I8="","",H9+1)</f>
        <v>2016</v>
      </c>
      <c r="J9" s="11">
        <f t="shared" ref="J9:U9" si="1">+IF(J8="","",I9+1)</f>
        <v>2017</v>
      </c>
      <c r="K9" s="11">
        <f t="shared" si="1"/>
        <v>2018</v>
      </c>
      <c r="L9" s="11">
        <f t="shared" si="1"/>
        <v>2019</v>
      </c>
      <c r="M9" s="11">
        <f t="shared" si="1"/>
        <v>2020</v>
      </c>
      <c r="N9" s="11">
        <f t="shared" si="1"/>
        <v>2021</v>
      </c>
      <c r="O9" s="11">
        <f t="shared" si="1"/>
        <v>2022</v>
      </c>
      <c r="P9" s="11">
        <f t="shared" si="1"/>
        <v>2023</v>
      </c>
      <c r="Q9" s="11">
        <f t="shared" si="1"/>
        <v>2024</v>
      </c>
      <c r="R9" s="11">
        <f t="shared" si="1"/>
        <v>2025</v>
      </c>
      <c r="S9" s="11">
        <f t="shared" si="1"/>
        <v>2026</v>
      </c>
      <c r="T9" s="11">
        <f t="shared" si="1"/>
        <v>2027</v>
      </c>
      <c r="U9" s="11">
        <f t="shared" si="1"/>
        <v>2028</v>
      </c>
    </row>
    <row r="10" spans="2:21" x14ac:dyDescent="0.25">
      <c r="B10" s="140">
        <v>52</v>
      </c>
      <c r="C10" s="141" t="s">
        <v>73</v>
      </c>
      <c r="D10" s="142">
        <f>+D11+D20+D24</f>
        <v>700000</v>
      </c>
      <c r="E10" s="142">
        <f>+E11+E20+E24</f>
        <v>56568873.579999998</v>
      </c>
      <c r="F10" s="111">
        <f>+F11+F20+F24</f>
        <v>29986814.579999998</v>
      </c>
      <c r="G10" s="111">
        <f>+G11+G20+G24</f>
        <v>30886419.0174</v>
      </c>
      <c r="H10" s="111">
        <f t="shared" ref="H10:U10" si="2">+H11+H20+H24</f>
        <v>31813011.587921999</v>
      </c>
      <c r="I10" s="111">
        <f t="shared" si="2"/>
        <v>33750423.993626453</v>
      </c>
      <c r="J10" s="111">
        <f t="shared" si="2"/>
        <v>34762936.71343524</v>
      </c>
      <c r="K10" s="111">
        <f t="shared" si="2"/>
        <v>62387883.814838298</v>
      </c>
      <c r="L10" s="111">
        <f t="shared" si="2"/>
        <v>37986399.546061955</v>
      </c>
      <c r="M10" s="111">
        <f t="shared" si="2"/>
        <v>39125991.532443821</v>
      </c>
      <c r="N10" s="111">
        <f t="shared" si="2"/>
        <v>40299771.278417133</v>
      </c>
      <c r="O10" s="111">
        <f t="shared" si="2"/>
        <v>42754027.349272735</v>
      </c>
      <c r="P10" s="111">
        <f t="shared" si="2"/>
        <v>70618707.169750914</v>
      </c>
      <c r="Q10" s="111">
        <f t="shared" si="2"/>
        <v>45357747.614843443</v>
      </c>
      <c r="R10" s="111">
        <f t="shared" si="2"/>
        <v>48120034.444587409</v>
      </c>
      <c r="S10" s="111">
        <f t="shared" si="2"/>
        <v>49563635.477925032</v>
      </c>
      <c r="T10" s="111">
        <f t="shared" si="2"/>
        <v>51050544.542262793</v>
      </c>
      <c r="U10" s="111">
        <f t="shared" si="2"/>
        <v>80741581.7048866</v>
      </c>
    </row>
    <row r="11" spans="2:21" x14ac:dyDescent="0.25">
      <c r="B11" s="134">
        <v>5235</v>
      </c>
      <c r="C11" s="135" t="s">
        <v>68</v>
      </c>
      <c r="D11" s="132">
        <f>+D12+D15</f>
        <v>700000</v>
      </c>
      <c r="E11" s="132">
        <f>+E12+E15</f>
        <v>29594689.399999999</v>
      </c>
      <c r="F11" s="68">
        <f>+F12+F15</f>
        <v>29594689.399999999</v>
      </c>
      <c r="G11" s="68">
        <f>+G12+G15</f>
        <v>30482530.081999999</v>
      </c>
      <c r="H11" s="68">
        <f t="shared" ref="H11:U11" si="3">+H12+H15</f>
        <v>31397005.98446</v>
      </c>
      <c r="I11" s="68">
        <f t="shared" si="3"/>
        <v>33309083.648913614</v>
      </c>
      <c r="J11" s="68">
        <f t="shared" si="3"/>
        <v>34308356.158381023</v>
      </c>
      <c r="K11" s="68">
        <f t="shared" si="3"/>
        <v>35337606.843132451</v>
      </c>
      <c r="L11" s="68">
        <f t="shared" si="3"/>
        <v>37489667.09987922</v>
      </c>
      <c r="M11" s="68">
        <f t="shared" si="3"/>
        <v>38614357.112875603</v>
      </c>
      <c r="N11" s="68">
        <f t="shared" si="3"/>
        <v>39772787.826261871</v>
      </c>
      <c r="O11" s="68">
        <f t="shared" si="3"/>
        <v>42194950.60488122</v>
      </c>
      <c r="P11" s="68">
        <f t="shared" si="3"/>
        <v>43460799.123027653</v>
      </c>
      <c r="Q11" s="68">
        <f t="shared" si="3"/>
        <v>44764623.096718483</v>
      </c>
      <c r="R11" s="68">
        <f t="shared" si="3"/>
        <v>47490788.64330864</v>
      </c>
      <c r="S11" s="68">
        <f t="shared" si="3"/>
        <v>48915512.302607901</v>
      </c>
      <c r="T11" s="68">
        <f t="shared" si="3"/>
        <v>50382977.671686143</v>
      </c>
      <c r="U11" s="68">
        <f t="shared" si="3"/>
        <v>53451301.011891827</v>
      </c>
    </row>
    <row r="12" spans="2:21" x14ac:dyDescent="0.25">
      <c r="B12" s="131" t="s">
        <v>239</v>
      </c>
      <c r="C12" s="131" t="s">
        <v>601</v>
      </c>
      <c r="D12" s="132">
        <f>SUM(D13:D14)</f>
        <v>0</v>
      </c>
      <c r="E12" s="132">
        <f>SUM(E13:E14)</f>
        <v>21259208.399999999</v>
      </c>
      <c r="F12" s="112">
        <f>+E12</f>
        <v>21259208.399999999</v>
      </c>
      <c r="G12" s="67">
        <f>+F12*(1+0.03)</f>
        <v>21896984.651999999</v>
      </c>
      <c r="H12" s="67">
        <f>+G12*(1+0.03)</f>
        <v>22553894.19156</v>
      </c>
      <c r="I12" s="67">
        <f>+(+H12*(1+0.03))*(1+0.03)</f>
        <v>23927426.347826004</v>
      </c>
      <c r="J12" s="67">
        <f t="shared" ref="J12:T12" si="4">+I12*(1+0.03)</f>
        <v>24645249.138260785</v>
      </c>
      <c r="K12" s="67">
        <f t="shared" si="4"/>
        <v>25384606.612408608</v>
      </c>
      <c r="L12" s="67">
        <f>+(+K12*(1+0.03))*(1+0.03)</f>
        <v>26930529.155104294</v>
      </c>
      <c r="M12" s="67">
        <f t="shared" si="4"/>
        <v>27738445.029757425</v>
      </c>
      <c r="N12" s="67">
        <f t="shared" si="4"/>
        <v>28570598.380650148</v>
      </c>
      <c r="O12" s="67">
        <f>+(+N12*(1+0.03))*(1+0.03)</f>
        <v>30310547.822031744</v>
      </c>
      <c r="P12" s="67">
        <f t="shared" si="4"/>
        <v>31219864.256692696</v>
      </c>
      <c r="Q12" s="67">
        <f t="shared" si="4"/>
        <v>32156460.184393477</v>
      </c>
      <c r="R12" s="67">
        <f>+(+Q12*(1+0.03))*(1+0.03)</f>
        <v>34114788.609623037</v>
      </c>
      <c r="S12" s="67">
        <f t="shared" si="4"/>
        <v>35138232.267911732</v>
      </c>
      <c r="T12" s="67">
        <f t="shared" si="4"/>
        <v>36192379.235949084</v>
      </c>
      <c r="U12" s="67">
        <f>+(+T12*(1+0.03))*(1+0.03)</f>
        <v>38396495.131418385</v>
      </c>
    </row>
    <row r="13" spans="2:21" hidden="1" x14ac:dyDescent="0.25">
      <c r="B13" s="131" t="s">
        <v>240</v>
      </c>
      <c r="C13" s="131" t="s">
        <v>346</v>
      </c>
      <c r="D13" s="130">
        <v>0</v>
      </c>
      <c r="E13" s="132">
        <v>18416208.399999999</v>
      </c>
      <c r="F13" s="113"/>
    </row>
    <row r="14" spans="2:21" hidden="1" x14ac:dyDescent="0.25">
      <c r="B14" s="131" t="s">
        <v>241</v>
      </c>
      <c r="C14" s="131" t="s">
        <v>602</v>
      </c>
      <c r="D14" s="130">
        <v>0</v>
      </c>
      <c r="E14" s="132">
        <v>2843000</v>
      </c>
      <c r="F14" s="113"/>
    </row>
    <row r="15" spans="2:21" ht="16.5" customHeight="1" x14ac:dyDescent="0.25">
      <c r="B15" s="131" t="s">
        <v>242</v>
      </c>
      <c r="C15" s="131" t="s">
        <v>603</v>
      </c>
      <c r="D15" s="132">
        <f>SUM(D16:D19)</f>
        <v>700000</v>
      </c>
      <c r="E15" s="132">
        <f>SUM(E16:E19)</f>
        <v>8335481</v>
      </c>
      <c r="F15" s="112">
        <f>+E15</f>
        <v>8335481</v>
      </c>
      <c r="G15" s="67">
        <f>+F15*(1+0.03)</f>
        <v>8585545.4299999997</v>
      </c>
      <c r="H15" s="67">
        <f>+G15*(1+0.03)</f>
        <v>8843111.7928999998</v>
      </c>
      <c r="I15" s="67">
        <f>+(+H15*(1+0.03))*(1+0.03)</f>
        <v>9381657.3010876086</v>
      </c>
      <c r="J15" s="67">
        <f t="shared" ref="J15:T15" si="5">+I15*(1+0.03)</f>
        <v>9663107.020120237</v>
      </c>
      <c r="K15" s="67">
        <f t="shared" si="5"/>
        <v>9953000.2307238448</v>
      </c>
      <c r="L15" s="67">
        <f>+(+K15*(1+0.03))*(1+0.03)</f>
        <v>10559137.944774928</v>
      </c>
      <c r="M15" s="67">
        <f t="shared" si="5"/>
        <v>10875912.083118176</v>
      </c>
      <c r="N15" s="67">
        <f t="shared" si="5"/>
        <v>11202189.445611721</v>
      </c>
      <c r="O15" s="67">
        <f>+(+N15*(1+0.03))*(1+0.03)</f>
        <v>11884402.782849474</v>
      </c>
      <c r="P15" s="67">
        <f t="shared" si="5"/>
        <v>12240934.866334958</v>
      </c>
      <c r="Q15" s="67">
        <f t="shared" si="5"/>
        <v>12608162.912325008</v>
      </c>
      <c r="R15" s="67">
        <f>+(+Q15*(1+0.03))*(1+0.03)</f>
        <v>13376000.0336856</v>
      </c>
      <c r="S15" s="67">
        <f t="shared" si="5"/>
        <v>13777280.034696169</v>
      </c>
      <c r="T15" s="67">
        <f t="shared" si="5"/>
        <v>14190598.435737055</v>
      </c>
      <c r="U15" s="67">
        <f>+(+T15*(1+0.03))*(1+0.03)</f>
        <v>15054805.880473442</v>
      </c>
    </row>
    <row r="16" spans="2:21" hidden="1" x14ac:dyDescent="0.25">
      <c r="B16" s="131" t="s">
        <v>243</v>
      </c>
      <c r="C16" s="131" t="s">
        <v>604</v>
      </c>
      <c r="D16" s="130">
        <v>0</v>
      </c>
      <c r="E16" s="132">
        <v>108000</v>
      </c>
      <c r="F16" s="113"/>
    </row>
    <row r="17" spans="2:21" hidden="1" x14ac:dyDescent="0.25">
      <c r="B17" s="131" t="s">
        <v>244</v>
      </c>
      <c r="C17" s="131" t="s">
        <v>605</v>
      </c>
      <c r="D17" s="130">
        <v>0</v>
      </c>
      <c r="E17" s="132">
        <v>958000</v>
      </c>
      <c r="F17" s="113"/>
    </row>
    <row r="18" spans="2:21" hidden="1" x14ac:dyDescent="0.25">
      <c r="B18" s="131" t="s">
        <v>245</v>
      </c>
      <c r="C18" s="131" t="s">
        <v>606</v>
      </c>
      <c r="D18" s="130">
        <v>603448</v>
      </c>
      <c r="E18" s="132">
        <v>7269481</v>
      </c>
      <c r="F18" s="113"/>
    </row>
    <row r="19" spans="2:21" hidden="1" x14ac:dyDescent="0.25">
      <c r="B19" s="131" t="s">
        <v>680</v>
      </c>
      <c r="C19" s="131" t="s">
        <v>681</v>
      </c>
      <c r="D19" s="130">
        <v>96552</v>
      </c>
      <c r="E19" s="132">
        <v>0</v>
      </c>
      <c r="F19" s="113"/>
    </row>
    <row r="20" spans="2:21" x14ac:dyDescent="0.25">
      <c r="B20" s="131" t="s">
        <v>246</v>
      </c>
      <c r="C20" s="131" t="s">
        <v>70</v>
      </c>
      <c r="D20" s="132">
        <f>SUM(D21)</f>
        <v>0</v>
      </c>
      <c r="E20" s="132">
        <f>SUM(E21)</f>
        <v>26582059</v>
      </c>
      <c r="F20" s="68">
        <v>0</v>
      </c>
      <c r="G20" s="113"/>
      <c r="H20" s="113"/>
      <c r="I20" s="113"/>
      <c r="J20" s="113"/>
      <c r="K20" s="112">
        <f>+E20</f>
        <v>26582059</v>
      </c>
      <c r="L20" s="113"/>
      <c r="M20" s="113"/>
      <c r="N20" s="113"/>
      <c r="O20" s="113"/>
      <c r="P20" s="112">
        <f>+K20</f>
        <v>26582059</v>
      </c>
      <c r="Q20" s="113"/>
      <c r="R20" s="113"/>
      <c r="S20" s="113"/>
      <c r="T20" s="113"/>
      <c r="U20" s="112">
        <f>+P20</f>
        <v>26582059</v>
      </c>
    </row>
    <row r="21" spans="2:21" hidden="1" x14ac:dyDescent="0.25">
      <c r="B21" s="131" t="s">
        <v>247</v>
      </c>
      <c r="C21" s="131" t="s">
        <v>607</v>
      </c>
      <c r="D21" s="132">
        <f>SUM(D22:D23)</f>
        <v>0</v>
      </c>
      <c r="E21" s="132">
        <f>SUM(E22:E23)</f>
        <v>26582059</v>
      </c>
      <c r="F21" s="113"/>
    </row>
    <row r="22" spans="2:21" hidden="1" x14ac:dyDescent="0.25">
      <c r="B22" s="131" t="s">
        <v>248</v>
      </c>
      <c r="C22" s="131" t="s">
        <v>608</v>
      </c>
      <c r="D22" s="130">
        <v>0</v>
      </c>
      <c r="E22" s="132">
        <v>26159699</v>
      </c>
      <c r="F22" s="113"/>
    </row>
    <row r="23" spans="2:21" hidden="1" x14ac:dyDescent="0.25">
      <c r="B23" s="131" t="s">
        <v>249</v>
      </c>
      <c r="C23" s="131" t="s">
        <v>609</v>
      </c>
      <c r="D23" s="130">
        <v>0</v>
      </c>
      <c r="E23" s="132">
        <v>422360</v>
      </c>
      <c r="F23" s="113"/>
    </row>
    <row r="24" spans="2:21" x14ac:dyDescent="0.25">
      <c r="B24" s="131" t="s">
        <v>250</v>
      </c>
      <c r="C24" s="131" t="s">
        <v>62</v>
      </c>
      <c r="D24" s="132">
        <f>+D25+D27</f>
        <v>0</v>
      </c>
      <c r="E24" s="132">
        <f>+E25+E27</f>
        <v>392125.18</v>
      </c>
      <c r="F24" s="68">
        <f>+F25+F27</f>
        <v>392125.18</v>
      </c>
      <c r="G24" s="68">
        <f>+G25+G27</f>
        <v>403888.93540000002</v>
      </c>
      <c r="H24" s="68">
        <f t="shared" ref="H24:U24" si="6">+H25+H27</f>
        <v>416005.60346200003</v>
      </c>
      <c r="I24" s="68">
        <f t="shared" si="6"/>
        <v>441340.34471283585</v>
      </c>
      <c r="J24" s="68">
        <f t="shared" si="6"/>
        <v>454580.55505422095</v>
      </c>
      <c r="K24" s="68">
        <f t="shared" si="6"/>
        <v>468217.97170584765</v>
      </c>
      <c r="L24" s="68">
        <f t="shared" si="6"/>
        <v>496732.44618273375</v>
      </c>
      <c r="M24" s="68">
        <f t="shared" si="6"/>
        <v>511634.41956821579</v>
      </c>
      <c r="N24" s="68">
        <f t="shared" si="6"/>
        <v>526983.45215526223</v>
      </c>
      <c r="O24" s="68">
        <f t="shared" si="6"/>
        <v>559076.74439151783</v>
      </c>
      <c r="P24" s="68">
        <f t="shared" si="6"/>
        <v>575849.04672326334</v>
      </c>
      <c r="Q24" s="68">
        <f t="shared" si="6"/>
        <v>593124.51812496129</v>
      </c>
      <c r="R24" s="68">
        <f t="shared" si="6"/>
        <v>629245.80127877148</v>
      </c>
      <c r="S24" s="68">
        <f t="shared" si="6"/>
        <v>648123.17531713471</v>
      </c>
      <c r="T24" s="68">
        <f t="shared" si="6"/>
        <v>667566.87057664874</v>
      </c>
      <c r="U24" s="68">
        <f t="shared" si="6"/>
        <v>708221.69299476664</v>
      </c>
    </row>
    <row r="25" spans="2:21" x14ac:dyDescent="0.25">
      <c r="B25" s="131" t="s">
        <v>251</v>
      </c>
      <c r="C25" s="131" t="s">
        <v>610</v>
      </c>
      <c r="D25" s="132">
        <f>SUM(D26)</f>
        <v>0</v>
      </c>
      <c r="E25" s="132">
        <f>SUM(E26)</f>
        <v>288000</v>
      </c>
      <c r="F25" s="112">
        <f>+E25</f>
        <v>288000</v>
      </c>
      <c r="G25" s="67">
        <f>+F25*(1+0.03)</f>
        <v>296640</v>
      </c>
      <c r="H25" s="67">
        <f>+G25*(1+0.03)</f>
        <v>305539.20000000001</v>
      </c>
      <c r="I25" s="67">
        <f>+(+H25*(1+0.03))*(1+0.03)</f>
        <v>324146.53728000005</v>
      </c>
      <c r="J25" s="67">
        <f t="shared" ref="J25:T27" si="7">+I25*(1+0.03)</f>
        <v>333870.93339840008</v>
      </c>
      <c r="K25" s="67">
        <f t="shared" si="7"/>
        <v>343887.0614003521</v>
      </c>
      <c r="L25" s="67">
        <f>+(+K25*(1+0.03))*(1+0.03)</f>
        <v>364829.78343963355</v>
      </c>
      <c r="M25" s="67">
        <f t="shared" si="7"/>
        <v>375774.67694282258</v>
      </c>
      <c r="N25" s="67">
        <f t="shared" si="7"/>
        <v>387047.91725110728</v>
      </c>
      <c r="O25" s="67">
        <f>+(+N25*(1+0.03))*(1+0.03)</f>
        <v>410619.13541169977</v>
      </c>
      <c r="P25" s="67">
        <f t="shared" si="7"/>
        <v>422937.70947405079</v>
      </c>
      <c r="Q25" s="67">
        <f t="shared" si="7"/>
        <v>435625.84075827233</v>
      </c>
      <c r="R25" s="67">
        <f>+(+Q25*(1+0.03))*(1+0.03)</f>
        <v>462155.45446045115</v>
      </c>
      <c r="S25" s="67">
        <f t="shared" si="7"/>
        <v>476020.1180942647</v>
      </c>
      <c r="T25" s="67">
        <f t="shared" si="7"/>
        <v>490300.72163709265</v>
      </c>
      <c r="U25" s="67">
        <f>+(+T25*(1+0.03))*(1+0.03)</f>
        <v>520160.03558479162</v>
      </c>
    </row>
    <row r="26" spans="2:21" hidden="1" x14ac:dyDescent="0.25">
      <c r="B26" s="57" t="s">
        <v>252</v>
      </c>
      <c r="C26" s="57" t="s">
        <v>611</v>
      </c>
      <c r="D26" s="58">
        <v>0</v>
      </c>
      <c r="E26" s="68">
        <v>288000</v>
      </c>
      <c r="F26" s="113"/>
    </row>
    <row r="27" spans="2:21" x14ac:dyDescent="0.25">
      <c r="B27" s="131" t="s">
        <v>253</v>
      </c>
      <c r="C27" s="131" t="s">
        <v>612</v>
      </c>
      <c r="D27" s="132">
        <f>SUM(D28)</f>
        <v>0</v>
      </c>
      <c r="E27" s="132">
        <f>SUM(E28)</f>
        <v>104125.18</v>
      </c>
      <c r="F27" s="112">
        <f>+E27</f>
        <v>104125.18</v>
      </c>
      <c r="G27" s="67">
        <f>+F27*(1+0.03)</f>
        <v>107248.9354</v>
      </c>
      <c r="H27" s="67">
        <f>+G27*(1+0.03)</f>
        <v>110466.403462</v>
      </c>
      <c r="I27" s="67">
        <f>+(+H27*(1+0.03))*(1+0.03)</f>
        <v>117193.80743283581</v>
      </c>
      <c r="J27" s="67">
        <f t="shared" si="7"/>
        <v>120709.62165582088</v>
      </c>
      <c r="K27" s="67">
        <f t="shared" si="7"/>
        <v>124330.91030549552</v>
      </c>
      <c r="L27" s="67">
        <f>+(+K27*(1+0.03))*(1+0.03)</f>
        <v>131902.6627431002</v>
      </c>
      <c r="M27" s="67">
        <f t="shared" si="7"/>
        <v>135859.74262539321</v>
      </c>
      <c r="N27" s="67">
        <f t="shared" si="7"/>
        <v>139935.53490415501</v>
      </c>
      <c r="O27" s="67">
        <f>+(+N27*(1+0.03))*(1+0.03)</f>
        <v>148457.60897981806</v>
      </c>
      <c r="P27" s="67">
        <f t="shared" si="7"/>
        <v>152911.33724921261</v>
      </c>
      <c r="Q27" s="67">
        <f t="shared" si="7"/>
        <v>157498.67736668899</v>
      </c>
      <c r="R27" s="67">
        <f>+(+Q27*(1+0.03))*(1+0.03)</f>
        <v>167090.34681832034</v>
      </c>
      <c r="S27" s="67">
        <f t="shared" si="7"/>
        <v>172103.05722286995</v>
      </c>
      <c r="T27" s="67">
        <f t="shared" si="7"/>
        <v>177266.14893955603</v>
      </c>
      <c r="U27" s="67">
        <f>+(+T27*(1+0.03))*(1+0.03)</f>
        <v>188061.65740997501</v>
      </c>
    </row>
    <row r="28" spans="2:21" hidden="1" x14ac:dyDescent="0.25">
      <c r="B28" s="57" t="s">
        <v>254</v>
      </c>
      <c r="C28" s="57" t="s">
        <v>613</v>
      </c>
      <c r="D28" s="58">
        <v>0</v>
      </c>
      <c r="E28" s="68">
        <v>104125.18</v>
      </c>
      <c r="F28" s="113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U46"/>
  <sheetViews>
    <sheetView showGridLines="0" zoomScale="85" zoomScaleNormal="85" workbookViewId="0">
      <pane ySplit="8" topLeftCell="A9" activePane="bottomLeft" state="frozen"/>
      <selection pane="bottomLeft" activeCell="K51" sqref="K51"/>
    </sheetView>
  </sheetViews>
  <sheetFormatPr baseColWidth="10" defaultRowHeight="15" x14ac:dyDescent="0.25"/>
  <cols>
    <col min="2" max="2" width="11.42578125" style="91"/>
    <col min="3" max="3" width="39.85546875" bestFit="1" customWidth="1"/>
    <col min="4" max="4" width="15.140625" bestFit="1" customWidth="1"/>
    <col min="5" max="5" width="16.140625" customWidth="1"/>
    <col min="6" max="21" width="14.140625" bestFit="1" customWidth="1"/>
  </cols>
  <sheetData>
    <row r="8" spans="2:21" ht="15.75" thickBot="1" x14ac:dyDescent="0.3">
      <c r="B8" s="99"/>
      <c r="C8" s="99"/>
      <c r="D8" s="100"/>
      <c r="E8" s="100"/>
      <c r="F8" s="97">
        <v>0</v>
      </c>
      <c r="G8" s="97">
        <v>1</v>
      </c>
      <c r="H8" s="97">
        <f>1+G8</f>
        <v>2</v>
      </c>
      <c r="I8" s="97">
        <f t="shared" ref="I8:U8" si="0">1+H8</f>
        <v>3</v>
      </c>
      <c r="J8" s="97">
        <f t="shared" si="0"/>
        <v>4</v>
      </c>
      <c r="K8" s="97">
        <f t="shared" si="0"/>
        <v>5</v>
      </c>
      <c r="L8" s="97">
        <f t="shared" si="0"/>
        <v>6</v>
      </c>
      <c r="M8" s="97">
        <f t="shared" si="0"/>
        <v>7</v>
      </c>
      <c r="N8" s="97">
        <f t="shared" si="0"/>
        <v>8</v>
      </c>
      <c r="O8" s="97">
        <f t="shared" si="0"/>
        <v>9</v>
      </c>
      <c r="P8" s="97">
        <f t="shared" si="0"/>
        <v>10</v>
      </c>
      <c r="Q8" s="97">
        <f t="shared" si="0"/>
        <v>11</v>
      </c>
      <c r="R8" s="97">
        <f t="shared" si="0"/>
        <v>12</v>
      </c>
      <c r="S8" s="97">
        <f t="shared" si="0"/>
        <v>13</v>
      </c>
      <c r="T8" s="97">
        <f t="shared" si="0"/>
        <v>14</v>
      </c>
      <c r="U8" s="97">
        <f t="shared" si="0"/>
        <v>15</v>
      </c>
    </row>
    <row r="9" spans="2:21" ht="34.5" customHeight="1" x14ac:dyDescent="0.25">
      <c r="B9" s="117" t="s">
        <v>0</v>
      </c>
      <c r="C9" s="118" t="s">
        <v>1</v>
      </c>
      <c r="D9" s="119">
        <v>2012</v>
      </c>
      <c r="E9" s="120">
        <v>2013</v>
      </c>
      <c r="F9" s="121" t="s">
        <v>706</v>
      </c>
      <c r="G9" s="11">
        <v>2014</v>
      </c>
      <c r="H9" s="11">
        <f t="shared" ref="H9:U9" si="1">+IF(H8="","",G9+1)</f>
        <v>2015</v>
      </c>
      <c r="I9" s="11">
        <f t="shared" si="1"/>
        <v>2016</v>
      </c>
      <c r="J9" s="11">
        <f t="shared" si="1"/>
        <v>2017</v>
      </c>
      <c r="K9" s="11">
        <f t="shared" si="1"/>
        <v>2018</v>
      </c>
      <c r="L9" s="11">
        <f t="shared" si="1"/>
        <v>2019</v>
      </c>
      <c r="M9" s="11">
        <f t="shared" si="1"/>
        <v>2020</v>
      </c>
      <c r="N9" s="11">
        <f t="shared" si="1"/>
        <v>2021</v>
      </c>
      <c r="O9" s="11">
        <f t="shared" si="1"/>
        <v>2022</v>
      </c>
      <c r="P9" s="11">
        <f t="shared" si="1"/>
        <v>2023</v>
      </c>
      <c r="Q9" s="11">
        <f t="shared" si="1"/>
        <v>2024</v>
      </c>
      <c r="R9" s="11">
        <f t="shared" si="1"/>
        <v>2025</v>
      </c>
      <c r="S9" s="11">
        <f t="shared" si="1"/>
        <v>2026</v>
      </c>
      <c r="T9" s="11">
        <f t="shared" si="1"/>
        <v>2027</v>
      </c>
      <c r="U9" s="11">
        <f t="shared" si="1"/>
        <v>2028</v>
      </c>
    </row>
    <row r="10" spans="2:21" x14ac:dyDescent="0.25">
      <c r="B10" s="143">
        <v>53</v>
      </c>
      <c r="C10" s="144" t="s">
        <v>61</v>
      </c>
      <c r="D10" s="142">
        <f>+D11+D38+D35</f>
        <v>14318302.419999998</v>
      </c>
      <c r="E10" s="142">
        <f>+E11+E38+E35</f>
        <v>56043872.089999996</v>
      </c>
      <c r="F10" s="69">
        <f>+F11+F38+F35</f>
        <v>56043872.089999996</v>
      </c>
      <c r="G10" s="69">
        <f>+G11+G38+G35</f>
        <v>57725188.252699994</v>
      </c>
      <c r="H10" s="69">
        <f t="shared" ref="H10:U10" si="2">+H11+H38+H35</f>
        <v>59456943.900280997</v>
      </c>
      <c r="I10" s="69">
        <f t="shared" si="2"/>
        <v>61240652.21728944</v>
      </c>
      <c r="J10" s="69">
        <f t="shared" si="2"/>
        <v>63077871.783808127</v>
      </c>
      <c r="K10" s="69">
        <f t="shared" si="2"/>
        <v>64970207.937322371</v>
      </c>
      <c r="L10" s="69">
        <f t="shared" si="2"/>
        <v>66919314.17544204</v>
      </c>
      <c r="M10" s="69">
        <f t="shared" si="2"/>
        <v>68926893.600705296</v>
      </c>
      <c r="N10" s="69">
        <f t="shared" si="2"/>
        <v>70994700.408726454</v>
      </c>
      <c r="O10" s="69">
        <f t="shared" si="2"/>
        <v>73124541.420988247</v>
      </c>
      <c r="P10" s="69">
        <f t="shared" si="2"/>
        <v>75318277.663617894</v>
      </c>
      <c r="Q10" s="69">
        <f t="shared" si="2"/>
        <v>77577825.993526444</v>
      </c>
      <c r="R10" s="69">
        <f t="shared" si="2"/>
        <v>79905160.773332253</v>
      </c>
      <c r="S10" s="69">
        <f t="shared" si="2"/>
        <v>82302315.596532211</v>
      </c>
      <c r="T10" s="69">
        <f t="shared" si="2"/>
        <v>84771385.064428166</v>
      </c>
      <c r="U10" s="69">
        <f t="shared" si="2"/>
        <v>87314526.616361022</v>
      </c>
    </row>
    <row r="11" spans="2:21" x14ac:dyDescent="0.25">
      <c r="B11" s="134">
        <v>5305</v>
      </c>
      <c r="C11" s="135" t="s">
        <v>17</v>
      </c>
      <c r="D11" s="132">
        <f>+D15+D17+D21+D33+D12+D13</f>
        <v>12709706.419999998</v>
      </c>
      <c r="E11" s="132">
        <f>+E15+E17+E21+E33+E12+E13</f>
        <v>52676814.449999996</v>
      </c>
      <c r="F11" s="68">
        <f>+F15+F17+F21+F33+F12+F13</f>
        <v>52676814.449999996</v>
      </c>
      <c r="G11" s="68">
        <f>+G15+G17+G21+G33+G12+G13</f>
        <v>54257118.883499995</v>
      </c>
      <c r="H11" s="68">
        <f t="shared" ref="H11:U11" si="3">+H15+H17+H21+H33+H12+H13</f>
        <v>55884832.450004995</v>
      </c>
      <c r="I11" s="68">
        <f t="shared" si="3"/>
        <v>57561377.423505157</v>
      </c>
      <c r="J11" s="68">
        <f t="shared" si="3"/>
        <v>59288218.746210314</v>
      </c>
      <c r="K11" s="68">
        <f t="shared" si="3"/>
        <v>61066865.308596626</v>
      </c>
      <c r="L11" s="68">
        <f t="shared" si="3"/>
        <v>62898871.267854519</v>
      </c>
      <c r="M11" s="68">
        <f t="shared" si="3"/>
        <v>64785837.405890167</v>
      </c>
      <c r="N11" s="68">
        <f t="shared" si="3"/>
        <v>66729412.528066859</v>
      </c>
      <c r="O11" s="68">
        <f t="shared" si="3"/>
        <v>68731294.903908864</v>
      </c>
      <c r="P11" s="68">
        <f t="shared" si="3"/>
        <v>70793233.751026139</v>
      </c>
      <c r="Q11" s="68">
        <f t="shared" si="3"/>
        <v>72917030.763556913</v>
      </c>
      <c r="R11" s="68">
        <f t="shared" si="3"/>
        <v>75104541.686463639</v>
      </c>
      <c r="S11" s="68">
        <f t="shared" si="3"/>
        <v>77357677.93705754</v>
      </c>
      <c r="T11" s="68">
        <f t="shared" si="3"/>
        <v>79678408.275169268</v>
      </c>
      <c r="U11" s="68">
        <f t="shared" si="3"/>
        <v>82068760.523424357</v>
      </c>
    </row>
    <row r="12" spans="2:21" hidden="1" x14ac:dyDescent="0.25">
      <c r="B12" s="134">
        <v>530505</v>
      </c>
      <c r="C12" s="135" t="s">
        <v>682</v>
      </c>
      <c r="D12" s="132">
        <v>8360534.5599999996</v>
      </c>
      <c r="E12" s="132">
        <v>0</v>
      </c>
      <c r="F12" s="113"/>
    </row>
    <row r="13" spans="2:21" hidden="1" x14ac:dyDescent="0.25">
      <c r="B13" s="134">
        <v>530506</v>
      </c>
      <c r="C13" s="135" t="s">
        <v>684</v>
      </c>
      <c r="D13" s="132">
        <f>SUM(D14)</f>
        <v>640</v>
      </c>
      <c r="E13" s="132">
        <f>SUM(E14)</f>
        <v>0</v>
      </c>
      <c r="F13" s="113"/>
    </row>
    <row r="14" spans="2:21" hidden="1" x14ac:dyDescent="0.25">
      <c r="B14" s="134" t="s">
        <v>683</v>
      </c>
      <c r="C14" s="135" t="s">
        <v>685</v>
      </c>
      <c r="D14" s="132">
        <v>640</v>
      </c>
      <c r="E14" s="132">
        <v>0</v>
      </c>
      <c r="F14" s="113"/>
    </row>
    <row r="15" spans="2:21" x14ac:dyDescent="0.25">
      <c r="B15" s="131" t="s">
        <v>255</v>
      </c>
      <c r="C15" s="131" t="s">
        <v>614</v>
      </c>
      <c r="D15" s="132">
        <f>SUM(D16)</f>
        <v>1999061.21</v>
      </c>
      <c r="E15" s="132">
        <f>SUM(E16)</f>
        <v>1453287.69</v>
      </c>
      <c r="F15" s="112">
        <f>+E15</f>
        <v>1453287.69</v>
      </c>
      <c r="G15" s="67">
        <f>+F15*(1+0.03)</f>
        <v>1496886.3207</v>
      </c>
      <c r="H15" s="67">
        <f t="shared" ref="H15:U17" si="4">+G15*(1+0.03)</f>
        <v>1541792.910321</v>
      </c>
      <c r="I15" s="67">
        <f t="shared" si="4"/>
        <v>1588046.6976306301</v>
      </c>
      <c r="J15" s="67">
        <f t="shared" si="4"/>
        <v>1635688.0985595491</v>
      </c>
      <c r="K15" s="67">
        <f t="shared" si="4"/>
        <v>1684758.7415163356</v>
      </c>
      <c r="L15" s="67">
        <f t="shared" si="4"/>
        <v>1735301.5037618259</v>
      </c>
      <c r="M15" s="67">
        <f t="shared" si="4"/>
        <v>1787360.5488746807</v>
      </c>
      <c r="N15" s="67">
        <f t="shared" si="4"/>
        <v>1840981.3653409211</v>
      </c>
      <c r="O15" s="67">
        <f t="shared" si="4"/>
        <v>1896210.8063011488</v>
      </c>
      <c r="P15" s="67">
        <f t="shared" si="4"/>
        <v>1953097.1304901834</v>
      </c>
      <c r="Q15" s="67">
        <f t="shared" si="4"/>
        <v>2011690.044404889</v>
      </c>
      <c r="R15" s="67">
        <f t="shared" si="4"/>
        <v>2072040.7457370358</v>
      </c>
      <c r="S15" s="67">
        <f t="shared" si="4"/>
        <v>2134201.9681091467</v>
      </c>
      <c r="T15" s="67">
        <f t="shared" si="4"/>
        <v>2198228.027152421</v>
      </c>
      <c r="U15" s="67">
        <f t="shared" si="4"/>
        <v>2264174.8679669937</v>
      </c>
    </row>
    <row r="16" spans="2:21" hidden="1" x14ac:dyDescent="0.25">
      <c r="B16" s="131" t="s">
        <v>256</v>
      </c>
      <c r="C16" s="131" t="s">
        <v>615</v>
      </c>
      <c r="D16" s="130">
        <v>1999061.21</v>
      </c>
      <c r="E16" s="132">
        <v>1453287.69</v>
      </c>
      <c r="F16" s="113"/>
    </row>
    <row r="17" spans="2:21" x14ac:dyDescent="0.25">
      <c r="B17" s="131" t="s">
        <v>257</v>
      </c>
      <c r="C17" s="131" t="s">
        <v>139</v>
      </c>
      <c r="D17" s="132">
        <f>SUM(D18:D20)</f>
        <v>2349470.65</v>
      </c>
      <c r="E17" s="132">
        <f>SUM(E18:E20)</f>
        <v>33765630.469999999</v>
      </c>
      <c r="F17" s="112">
        <f>+E17</f>
        <v>33765630.469999999</v>
      </c>
      <c r="G17" s="67">
        <f>+F17*(1+0.03)</f>
        <v>34778599.384099998</v>
      </c>
      <c r="H17" s="67">
        <f t="shared" si="4"/>
        <v>35821957.365622997</v>
      </c>
      <c r="I17" s="67">
        <f t="shared" si="4"/>
        <v>36896616.086591691</v>
      </c>
      <c r="J17" s="67">
        <f t="shared" si="4"/>
        <v>38003514.569189444</v>
      </c>
      <c r="K17" s="67">
        <f t="shared" si="4"/>
        <v>39143620.006265126</v>
      </c>
      <c r="L17" s="67">
        <f t="shared" si="4"/>
        <v>40317928.606453083</v>
      </c>
      <c r="M17" s="67">
        <f t="shared" si="4"/>
        <v>41527466.464646675</v>
      </c>
      <c r="N17" s="67">
        <f t="shared" si="4"/>
        <v>42773290.458586074</v>
      </c>
      <c r="O17" s="67">
        <f t="shared" si="4"/>
        <v>44056489.172343656</v>
      </c>
      <c r="P17" s="67">
        <f t="shared" si="4"/>
        <v>45378183.847513966</v>
      </c>
      <c r="Q17" s="67">
        <f t="shared" si="4"/>
        <v>46739529.362939388</v>
      </c>
      <c r="R17" s="67">
        <f t="shared" si="4"/>
        <v>48141715.243827574</v>
      </c>
      <c r="S17" s="67">
        <f t="shared" si="4"/>
        <v>49585966.701142401</v>
      </c>
      <c r="T17" s="67">
        <f t="shared" si="4"/>
        <v>51073545.702176675</v>
      </c>
      <c r="U17" s="67">
        <f t="shared" si="4"/>
        <v>52605752.073241979</v>
      </c>
    </row>
    <row r="18" spans="2:21" hidden="1" x14ac:dyDescent="0.25">
      <c r="B18" s="131" t="s">
        <v>258</v>
      </c>
      <c r="C18" s="131" t="s">
        <v>616</v>
      </c>
      <c r="D18" s="130">
        <v>0</v>
      </c>
      <c r="E18" s="132">
        <v>1711666.32</v>
      </c>
      <c r="F18" s="113"/>
    </row>
    <row r="19" spans="2:21" hidden="1" x14ac:dyDescent="0.25">
      <c r="B19" s="131" t="s">
        <v>259</v>
      </c>
      <c r="C19" s="131" t="s">
        <v>617</v>
      </c>
      <c r="D19" s="130">
        <f>2327152.65+22318</f>
        <v>2349470.65</v>
      </c>
      <c r="E19" s="132">
        <v>32052964.149999999</v>
      </c>
      <c r="F19" s="113"/>
    </row>
    <row r="20" spans="2:21" hidden="1" x14ac:dyDescent="0.25">
      <c r="B20" s="131" t="s">
        <v>260</v>
      </c>
      <c r="C20" s="131" t="s">
        <v>618</v>
      </c>
      <c r="D20" s="130">
        <v>0</v>
      </c>
      <c r="E20" s="132">
        <v>1000</v>
      </c>
      <c r="F20" s="113"/>
    </row>
    <row r="21" spans="2:21" x14ac:dyDescent="0.25">
      <c r="B21" s="131" t="s">
        <v>261</v>
      </c>
      <c r="C21" s="131" t="s">
        <v>619</v>
      </c>
      <c r="D21" s="132">
        <f>SUM(D22:D32)</f>
        <v>0</v>
      </c>
      <c r="E21" s="132">
        <f>SUM(E22:E32)</f>
        <v>8848665.6799999997</v>
      </c>
      <c r="F21" s="112">
        <f>+E21</f>
        <v>8848665.6799999997</v>
      </c>
      <c r="G21" s="67">
        <f>+F21*(1+0.03)</f>
        <v>9114125.6503999997</v>
      </c>
      <c r="H21" s="67">
        <f t="shared" ref="H21:U21" si="5">+G21*(1+0.03)</f>
        <v>9387549.4199119993</v>
      </c>
      <c r="I21" s="67">
        <f t="shared" si="5"/>
        <v>9669175.9025093596</v>
      </c>
      <c r="J21" s="67">
        <f t="shared" si="5"/>
        <v>9959251.179584641</v>
      </c>
      <c r="K21" s="67">
        <f t="shared" si="5"/>
        <v>10258028.714972181</v>
      </c>
      <c r="L21" s="67">
        <f t="shared" si="5"/>
        <v>10565769.576421347</v>
      </c>
      <c r="M21" s="67">
        <f t="shared" si="5"/>
        <v>10882742.663713988</v>
      </c>
      <c r="N21" s="67">
        <f t="shared" si="5"/>
        <v>11209224.943625407</v>
      </c>
      <c r="O21" s="67">
        <f t="shared" si="5"/>
        <v>11545501.69193417</v>
      </c>
      <c r="P21" s="67">
        <f t="shared" si="5"/>
        <v>11891866.742692195</v>
      </c>
      <c r="Q21" s="67">
        <f t="shared" si="5"/>
        <v>12248622.744972961</v>
      </c>
      <c r="R21" s="67">
        <f t="shared" si="5"/>
        <v>12616081.427322149</v>
      </c>
      <c r="S21" s="67">
        <f t="shared" si="5"/>
        <v>12994563.870141814</v>
      </c>
      <c r="T21" s="67">
        <f t="shared" si="5"/>
        <v>13384400.786246069</v>
      </c>
      <c r="U21" s="67">
        <f t="shared" si="5"/>
        <v>13785932.809833452</v>
      </c>
    </row>
    <row r="22" spans="2:21" hidden="1" x14ac:dyDescent="0.25">
      <c r="B22" s="131" t="s">
        <v>262</v>
      </c>
      <c r="C22" s="131" t="s">
        <v>620</v>
      </c>
      <c r="D22" s="130">
        <v>0</v>
      </c>
      <c r="E22" s="132">
        <v>5793779.9699999997</v>
      </c>
      <c r="F22" s="113"/>
    </row>
    <row r="23" spans="2:21" hidden="1" x14ac:dyDescent="0.25">
      <c r="B23" s="131" t="s">
        <v>263</v>
      </c>
      <c r="C23" s="131" t="s">
        <v>621</v>
      </c>
      <c r="D23" s="130">
        <v>0</v>
      </c>
      <c r="E23" s="132">
        <v>532119.63</v>
      </c>
      <c r="F23" s="113"/>
    </row>
    <row r="24" spans="2:21" hidden="1" x14ac:dyDescent="0.25">
      <c r="B24" s="131" t="s">
        <v>264</v>
      </c>
      <c r="C24" s="131" t="s">
        <v>622</v>
      </c>
      <c r="D24" s="130">
        <v>0</v>
      </c>
      <c r="E24" s="132">
        <v>501724</v>
      </c>
      <c r="F24" s="113"/>
    </row>
    <row r="25" spans="2:21" hidden="1" x14ac:dyDescent="0.25">
      <c r="B25" s="131" t="s">
        <v>265</v>
      </c>
      <c r="C25" s="131" t="s">
        <v>623</v>
      </c>
      <c r="D25" s="130">
        <v>0</v>
      </c>
      <c r="E25" s="132">
        <v>433274</v>
      </c>
      <c r="F25" s="113"/>
    </row>
    <row r="26" spans="2:21" hidden="1" x14ac:dyDescent="0.25">
      <c r="B26" s="131" t="s">
        <v>266</v>
      </c>
      <c r="C26" s="131" t="s">
        <v>624</v>
      </c>
      <c r="D26" s="130">
        <v>0</v>
      </c>
      <c r="E26" s="132">
        <v>394872.22</v>
      </c>
      <c r="F26" s="113"/>
    </row>
    <row r="27" spans="2:21" hidden="1" x14ac:dyDescent="0.25">
      <c r="B27" s="131" t="s">
        <v>267</v>
      </c>
      <c r="C27" s="131" t="s">
        <v>625</v>
      </c>
      <c r="D27" s="130">
        <v>0</v>
      </c>
      <c r="E27" s="132">
        <v>53976.800000000003</v>
      </c>
      <c r="F27" s="113"/>
    </row>
    <row r="28" spans="2:21" hidden="1" x14ac:dyDescent="0.25">
      <c r="B28" s="131" t="s">
        <v>268</v>
      </c>
      <c r="C28" s="131" t="s">
        <v>626</v>
      </c>
      <c r="D28" s="130">
        <v>0</v>
      </c>
      <c r="E28" s="132">
        <v>27150</v>
      </c>
      <c r="F28" s="113"/>
    </row>
    <row r="29" spans="2:21" hidden="1" x14ac:dyDescent="0.25">
      <c r="B29" s="131" t="s">
        <v>269</v>
      </c>
      <c r="C29" s="131" t="s">
        <v>627</v>
      </c>
      <c r="D29" s="130">
        <v>0</v>
      </c>
      <c r="E29" s="132">
        <v>91333</v>
      </c>
      <c r="F29" s="113"/>
    </row>
    <row r="30" spans="2:21" hidden="1" x14ac:dyDescent="0.25">
      <c r="B30" s="131" t="s">
        <v>270</v>
      </c>
      <c r="C30" s="131" t="s">
        <v>628</v>
      </c>
      <c r="D30" s="130">
        <v>0</v>
      </c>
      <c r="E30" s="132">
        <v>486204</v>
      </c>
      <c r="F30" s="113"/>
    </row>
    <row r="31" spans="2:21" hidden="1" x14ac:dyDescent="0.25">
      <c r="B31" s="131" t="s">
        <v>271</v>
      </c>
      <c r="C31" s="131" t="s">
        <v>629</v>
      </c>
      <c r="D31" s="130">
        <v>0</v>
      </c>
      <c r="E31" s="132">
        <v>217266.72</v>
      </c>
      <c r="F31" s="113"/>
    </row>
    <row r="32" spans="2:21" hidden="1" x14ac:dyDescent="0.25">
      <c r="B32" s="131" t="s">
        <v>272</v>
      </c>
      <c r="C32" s="131" t="s">
        <v>630</v>
      </c>
      <c r="D32" s="130">
        <v>0</v>
      </c>
      <c r="E32" s="132">
        <v>316965.34000000003</v>
      </c>
      <c r="F32" s="113"/>
    </row>
    <row r="33" spans="2:21" x14ac:dyDescent="0.25">
      <c r="B33" s="131" t="s">
        <v>273</v>
      </c>
      <c r="C33" s="131" t="s">
        <v>631</v>
      </c>
      <c r="D33" s="132">
        <f>SUM(D34)</f>
        <v>0</v>
      </c>
      <c r="E33" s="132">
        <f>SUM(E34)</f>
        <v>8609230.6099999994</v>
      </c>
      <c r="F33" s="112">
        <f>+E33</f>
        <v>8609230.6099999994</v>
      </c>
      <c r="G33" s="67">
        <f>+F33*(1+0.03)</f>
        <v>8867507.5283000004</v>
      </c>
      <c r="H33" s="67">
        <f t="shared" ref="H33:U33" si="6">+G33*(1+0.03)</f>
        <v>9133532.7541490011</v>
      </c>
      <c r="I33" s="67">
        <f t="shared" si="6"/>
        <v>9407538.7367734723</v>
      </c>
      <c r="J33" s="67">
        <f t="shared" si="6"/>
        <v>9689764.8988766763</v>
      </c>
      <c r="K33" s="67">
        <f t="shared" si="6"/>
        <v>9980457.8458429761</v>
      </c>
      <c r="L33" s="67">
        <f t="shared" si="6"/>
        <v>10279871.581218265</v>
      </c>
      <c r="M33" s="67">
        <f t="shared" si="6"/>
        <v>10588267.728654813</v>
      </c>
      <c r="N33" s="67">
        <f t="shared" si="6"/>
        <v>10905915.760514457</v>
      </c>
      <c r="O33" s="67">
        <f t="shared" si="6"/>
        <v>11233093.23332989</v>
      </c>
      <c r="P33" s="67">
        <f t="shared" si="6"/>
        <v>11570086.030329788</v>
      </c>
      <c r="Q33" s="67">
        <f t="shared" si="6"/>
        <v>11917188.611239683</v>
      </c>
      <c r="R33" s="67">
        <f t="shared" si="6"/>
        <v>12274704.269576874</v>
      </c>
      <c r="S33" s="67">
        <f t="shared" si="6"/>
        <v>12642945.39766418</v>
      </c>
      <c r="T33" s="67">
        <f t="shared" si="6"/>
        <v>13022233.759594105</v>
      </c>
      <c r="U33" s="67">
        <f t="shared" si="6"/>
        <v>13412900.772381928</v>
      </c>
    </row>
    <row r="34" spans="2:21" hidden="1" x14ac:dyDescent="0.25">
      <c r="B34" s="131" t="s">
        <v>274</v>
      </c>
      <c r="C34" s="131" t="s">
        <v>632</v>
      </c>
      <c r="D34" s="130">
        <v>0</v>
      </c>
      <c r="E34" s="132">
        <v>8609230.6099999994</v>
      </c>
      <c r="F34" s="113"/>
    </row>
    <row r="35" spans="2:21" x14ac:dyDescent="0.25">
      <c r="B35" s="131" t="s">
        <v>275</v>
      </c>
      <c r="C35" s="131" t="s">
        <v>633</v>
      </c>
      <c r="D35" s="132">
        <f>SUM(D36)</f>
        <v>0</v>
      </c>
      <c r="E35" s="132">
        <f>SUM(E36)</f>
        <v>62607.64</v>
      </c>
      <c r="F35" s="68">
        <f>SUM(F36)</f>
        <v>62607.64</v>
      </c>
      <c r="G35" s="68">
        <f>SUM(G36)</f>
        <v>64485.869200000001</v>
      </c>
      <c r="H35" s="68">
        <f t="shared" ref="H35:U35" si="7">SUM(H36)</f>
        <v>66420.445275999999</v>
      </c>
      <c r="I35" s="68">
        <f t="shared" si="7"/>
        <v>68413.058634279994</v>
      </c>
      <c r="J35" s="68">
        <f t="shared" si="7"/>
        <v>70465.450393308391</v>
      </c>
      <c r="K35" s="68">
        <f t="shared" si="7"/>
        <v>72579.413905107649</v>
      </c>
      <c r="L35" s="68">
        <f t="shared" si="7"/>
        <v>74756.796322260881</v>
      </c>
      <c r="M35" s="68">
        <f t="shared" si="7"/>
        <v>76999.500211928709</v>
      </c>
      <c r="N35" s="68">
        <f t="shared" si="7"/>
        <v>79309.485218286572</v>
      </c>
      <c r="O35" s="68">
        <f t="shared" si="7"/>
        <v>81688.769774835178</v>
      </c>
      <c r="P35" s="68">
        <f t="shared" si="7"/>
        <v>84139.432868080243</v>
      </c>
      <c r="Q35" s="68">
        <f t="shared" si="7"/>
        <v>86663.615854122647</v>
      </c>
      <c r="R35" s="68">
        <f t="shared" si="7"/>
        <v>89263.524329746331</v>
      </c>
      <c r="S35" s="68">
        <f t="shared" si="7"/>
        <v>91941.430059638718</v>
      </c>
      <c r="T35" s="68">
        <f t="shared" si="7"/>
        <v>94699.672961427888</v>
      </c>
      <c r="U35" s="68">
        <f t="shared" si="7"/>
        <v>97540.663150270731</v>
      </c>
    </row>
    <row r="36" spans="2:21" x14ac:dyDescent="0.25">
      <c r="B36" s="131" t="s">
        <v>276</v>
      </c>
      <c r="C36" s="131" t="s">
        <v>634</v>
      </c>
      <c r="D36" s="132">
        <f>SUM(D37)</f>
        <v>0</v>
      </c>
      <c r="E36" s="132">
        <f>SUM(E37)</f>
        <v>62607.64</v>
      </c>
      <c r="F36" s="112">
        <f>+E36</f>
        <v>62607.64</v>
      </c>
      <c r="G36" s="67">
        <f>+F36*(1+0.03)</f>
        <v>64485.869200000001</v>
      </c>
      <c r="H36" s="67">
        <f t="shared" ref="H36:U36" si="8">+G36*(1+0.03)</f>
        <v>66420.445275999999</v>
      </c>
      <c r="I36" s="67">
        <f t="shared" si="8"/>
        <v>68413.058634279994</v>
      </c>
      <c r="J36" s="67">
        <f t="shared" si="8"/>
        <v>70465.450393308391</v>
      </c>
      <c r="K36" s="67">
        <f t="shared" si="8"/>
        <v>72579.413905107649</v>
      </c>
      <c r="L36" s="67">
        <f t="shared" si="8"/>
        <v>74756.796322260881</v>
      </c>
      <c r="M36" s="67">
        <f t="shared" si="8"/>
        <v>76999.500211928709</v>
      </c>
      <c r="N36" s="67">
        <f t="shared" si="8"/>
        <v>79309.485218286572</v>
      </c>
      <c r="O36" s="67">
        <f t="shared" si="8"/>
        <v>81688.769774835178</v>
      </c>
      <c r="P36" s="67">
        <f t="shared" si="8"/>
        <v>84139.432868080243</v>
      </c>
      <c r="Q36" s="67">
        <f t="shared" si="8"/>
        <v>86663.615854122647</v>
      </c>
      <c r="R36" s="67">
        <f t="shared" si="8"/>
        <v>89263.524329746331</v>
      </c>
      <c r="S36" s="67">
        <f t="shared" si="8"/>
        <v>91941.430059638718</v>
      </c>
      <c r="T36" s="67">
        <f t="shared" si="8"/>
        <v>94699.672961427888</v>
      </c>
      <c r="U36" s="67">
        <f t="shared" si="8"/>
        <v>97540.663150270731</v>
      </c>
    </row>
    <row r="37" spans="2:21" hidden="1" x14ac:dyDescent="0.25">
      <c r="B37" s="131" t="s">
        <v>277</v>
      </c>
      <c r="C37" s="131" t="s">
        <v>635</v>
      </c>
      <c r="D37" s="130">
        <v>0</v>
      </c>
      <c r="E37" s="132">
        <v>62607.64</v>
      </c>
      <c r="F37" s="113"/>
    </row>
    <row r="38" spans="2:21" x14ac:dyDescent="0.25">
      <c r="B38" s="134">
        <v>5395</v>
      </c>
      <c r="C38" s="135" t="s">
        <v>74</v>
      </c>
      <c r="D38" s="132">
        <f>+D39+D41</f>
        <v>1608596</v>
      </c>
      <c r="E38" s="132">
        <f>+E39+E41</f>
        <v>3304450</v>
      </c>
      <c r="F38" s="68">
        <f>+F39+F41</f>
        <v>3304450</v>
      </c>
      <c r="G38" s="68">
        <f>+G39+G41</f>
        <v>3403583.5</v>
      </c>
      <c r="H38" s="68">
        <f t="shared" ref="H38:U38" si="9">+H39+H41</f>
        <v>3505691.0049999999</v>
      </c>
      <c r="I38" s="68">
        <f t="shared" si="9"/>
        <v>3610861.7351500001</v>
      </c>
      <c r="J38" s="68">
        <f t="shared" si="9"/>
        <v>3719187.5872045001</v>
      </c>
      <c r="K38" s="68">
        <f t="shared" si="9"/>
        <v>3830763.214820635</v>
      </c>
      <c r="L38" s="68">
        <f t="shared" si="9"/>
        <v>3945686.1112652542</v>
      </c>
      <c r="M38" s="68">
        <f t="shared" si="9"/>
        <v>4064056.6946032122</v>
      </c>
      <c r="N38" s="68">
        <f t="shared" si="9"/>
        <v>4185978.3954413086</v>
      </c>
      <c r="O38" s="68">
        <f t="shared" si="9"/>
        <v>4311557.7473045476</v>
      </c>
      <c r="P38" s="68">
        <f t="shared" si="9"/>
        <v>4440904.4797236845</v>
      </c>
      <c r="Q38" s="68">
        <f t="shared" si="9"/>
        <v>4574131.6141153947</v>
      </c>
      <c r="R38" s="68">
        <f t="shared" si="9"/>
        <v>4711355.5625388576</v>
      </c>
      <c r="S38" s="68">
        <f t="shared" si="9"/>
        <v>4852696.2294150228</v>
      </c>
      <c r="T38" s="68">
        <f t="shared" si="9"/>
        <v>4998277.1162974741</v>
      </c>
      <c r="U38" s="68">
        <f t="shared" si="9"/>
        <v>5148225.429786399</v>
      </c>
    </row>
    <row r="39" spans="2:21" x14ac:dyDescent="0.25">
      <c r="B39" s="131" t="s">
        <v>278</v>
      </c>
      <c r="C39" s="131" t="s">
        <v>636</v>
      </c>
      <c r="D39" s="132">
        <f>SUM(D40)</f>
        <v>1600000</v>
      </c>
      <c r="E39" s="132">
        <f>SUM(E40)</f>
        <v>3190000</v>
      </c>
      <c r="F39" s="112">
        <f>+E39</f>
        <v>3190000</v>
      </c>
      <c r="G39" s="67">
        <f>+F39*(1+0.03)</f>
        <v>3285700</v>
      </c>
      <c r="H39" s="67">
        <f t="shared" ref="H39:U39" si="10">+G39*(1+0.03)</f>
        <v>3384271</v>
      </c>
      <c r="I39" s="67">
        <f t="shared" si="10"/>
        <v>3485799.13</v>
      </c>
      <c r="J39" s="67">
        <f t="shared" si="10"/>
        <v>3590373.1039</v>
      </c>
      <c r="K39" s="67">
        <f t="shared" si="10"/>
        <v>3698084.2970170001</v>
      </c>
      <c r="L39" s="67">
        <f t="shared" si="10"/>
        <v>3809026.8259275104</v>
      </c>
      <c r="M39" s="67">
        <f t="shared" si="10"/>
        <v>3923297.6307053356</v>
      </c>
      <c r="N39" s="67">
        <f t="shared" si="10"/>
        <v>4040996.5596264959</v>
      </c>
      <c r="O39" s="67">
        <f t="shared" si="10"/>
        <v>4162226.4564152909</v>
      </c>
      <c r="P39" s="67">
        <f t="shared" si="10"/>
        <v>4287093.2501077494</v>
      </c>
      <c r="Q39" s="67">
        <f t="shared" si="10"/>
        <v>4415706.0476109823</v>
      </c>
      <c r="R39" s="67">
        <f t="shared" si="10"/>
        <v>4548177.2290393123</v>
      </c>
      <c r="S39" s="67">
        <f t="shared" si="10"/>
        <v>4684622.5459104916</v>
      </c>
      <c r="T39" s="67">
        <f t="shared" si="10"/>
        <v>4825161.2222878067</v>
      </c>
      <c r="U39" s="67">
        <f t="shared" si="10"/>
        <v>4969916.0589564415</v>
      </c>
    </row>
    <row r="40" spans="2:21" hidden="1" x14ac:dyDescent="0.25">
      <c r="B40" s="131" t="s">
        <v>279</v>
      </c>
      <c r="C40" s="131" t="s">
        <v>637</v>
      </c>
      <c r="D40" s="130">
        <v>1600000</v>
      </c>
      <c r="E40" s="132">
        <v>3190000</v>
      </c>
      <c r="F40" s="113"/>
    </row>
    <row r="41" spans="2:21" x14ac:dyDescent="0.25">
      <c r="B41" s="131" t="s">
        <v>280</v>
      </c>
      <c r="C41" s="131" t="s">
        <v>638</v>
      </c>
      <c r="D41" s="132">
        <f>SUM(D42)</f>
        <v>8596</v>
      </c>
      <c r="E41" s="132">
        <f>SUM(E42)</f>
        <v>114450</v>
      </c>
      <c r="F41" s="112">
        <f>+E41</f>
        <v>114450</v>
      </c>
      <c r="G41" s="67">
        <f>+F41*(1+0.03)</f>
        <v>117883.5</v>
      </c>
      <c r="H41" s="67">
        <f t="shared" ref="H41:U41" si="11">+G41*(1+0.03)</f>
        <v>121420.005</v>
      </c>
      <c r="I41" s="67">
        <f t="shared" si="11"/>
        <v>125062.60515</v>
      </c>
      <c r="J41" s="67">
        <f t="shared" si="11"/>
        <v>128814.48330450001</v>
      </c>
      <c r="K41" s="67">
        <f t="shared" si="11"/>
        <v>132678.91780363501</v>
      </c>
      <c r="L41" s="67">
        <f t="shared" si="11"/>
        <v>136659.28533774405</v>
      </c>
      <c r="M41" s="67">
        <f t="shared" si="11"/>
        <v>140759.06389787636</v>
      </c>
      <c r="N41" s="67">
        <f t="shared" si="11"/>
        <v>144981.83581481266</v>
      </c>
      <c r="O41" s="67">
        <f t="shared" si="11"/>
        <v>149331.29088925704</v>
      </c>
      <c r="P41" s="67">
        <f t="shared" si="11"/>
        <v>153811.22961593475</v>
      </c>
      <c r="Q41" s="67">
        <f t="shared" si="11"/>
        <v>158425.5665044128</v>
      </c>
      <c r="R41" s="67">
        <f t="shared" si="11"/>
        <v>163178.33349954517</v>
      </c>
      <c r="S41" s="67">
        <f t="shared" si="11"/>
        <v>168073.68350453154</v>
      </c>
      <c r="T41" s="67">
        <f t="shared" si="11"/>
        <v>173115.89400966748</v>
      </c>
      <c r="U41" s="67">
        <f t="shared" si="11"/>
        <v>178309.37082995751</v>
      </c>
    </row>
    <row r="42" spans="2:21" hidden="1" x14ac:dyDescent="0.25">
      <c r="B42" s="131" t="s">
        <v>281</v>
      </c>
      <c r="C42" s="131" t="s">
        <v>639</v>
      </c>
      <c r="D42" s="130">
        <v>8596</v>
      </c>
      <c r="E42" s="132">
        <v>114450</v>
      </c>
      <c r="F42" s="113"/>
    </row>
    <row r="43" spans="2:21" x14ac:dyDescent="0.25">
      <c r="B43" s="143">
        <v>54</v>
      </c>
      <c r="C43" s="144" t="s">
        <v>75</v>
      </c>
      <c r="D43" s="142">
        <f t="shared" ref="D43:S45" si="12">+D44</f>
        <v>9700000</v>
      </c>
      <c r="E43" s="142">
        <f t="shared" si="12"/>
        <v>13576000</v>
      </c>
      <c r="F43" s="69">
        <f t="shared" si="12"/>
        <v>13576000</v>
      </c>
      <c r="G43" s="69">
        <f t="shared" si="12"/>
        <v>13983280</v>
      </c>
      <c r="H43" s="69">
        <f t="shared" si="12"/>
        <v>14402778.4</v>
      </c>
      <c r="I43" s="69">
        <f t="shared" si="12"/>
        <v>14834861.752</v>
      </c>
      <c r="J43" s="69">
        <f t="shared" si="12"/>
        <v>15279907.604560001</v>
      </c>
      <c r="K43" s="69">
        <f t="shared" si="12"/>
        <v>15738304.832696801</v>
      </c>
      <c r="L43" s="69">
        <f t="shared" si="12"/>
        <v>16210453.977677705</v>
      </c>
      <c r="M43" s="69">
        <f t="shared" si="12"/>
        <v>16696767.597008036</v>
      </c>
      <c r="N43" s="69">
        <f t="shared" si="12"/>
        <v>17197670.624918278</v>
      </c>
      <c r="O43" s="69">
        <f t="shared" si="12"/>
        <v>17713600.743665826</v>
      </c>
      <c r="P43" s="69">
        <f t="shared" si="12"/>
        <v>18245008.765975799</v>
      </c>
      <c r="Q43" s="69">
        <f t="shared" si="12"/>
        <v>18792359.028955072</v>
      </c>
      <c r="R43" s="69">
        <f t="shared" si="12"/>
        <v>19356129.799823724</v>
      </c>
      <c r="S43" s="69">
        <f t="shared" si="12"/>
        <v>19936813.693818435</v>
      </c>
      <c r="T43" s="69">
        <f t="shared" ref="T43:U44" si="13">+T44</f>
        <v>20534918.104632989</v>
      </c>
      <c r="U43" s="69">
        <f t="shared" si="13"/>
        <v>21150965.647771981</v>
      </c>
    </row>
    <row r="44" spans="2:21" x14ac:dyDescent="0.25">
      <c r="B44" s="134">
        <v>5405</v>
      </c>
      <c r="C44" s="135" t="s">
        <v>75</v>
      </c>
      <c r="D44" s="130">
        <f t="shared" si="12"/>
        <v>9700000</v>
      </c>
      <c r="E44" s="130">
        <f t="shared" si="12"/>
        <v>13576000</v>
      </c>
      <c r="F44" s="58">
        <f t="shared" si="12"/>
        <v>13576000</v>
      </c>
      <c r="G44" s="58">
        <f t="shared" si="12"/>
        <v>13983280</v>
      </c>
      <c r="H44" s="58">
        <f t="shared" si="12"/>
        <v>14402778.4</v>
      </c>
      <c r="I44" s="58">
        <f t="shared" si="12"/>
        <v>14834861.752</v>
      </c>
      <c r="J44" s="58">
        <f t="shared" si="12"/>
        <v>15279907.604560001</v>
      </c>
      <c r="K44" s="58">
        <f t="shared" si="12"/>
        <v>15738304.832696801</v>
      </c>
      <c r="L44" s="58">
        <f t="shared" si="12"/>
        <v>16210453.977677705</v>
      </c>
      <c r="M44" s="58">
        <f t="shared" si="12"/>
        <v>16696767.597008036</v>
      </c>
      <c r="N44" s="58">
        <f t="shared" si="12"/>
        <v>17197670.624918278</v>
      </c>
      <c r="O44" s="58">
        <f t="shared" si="12"/>
        <v>17713600.743665826</v>
      </c>
      <c r="P44" s="58">
        <f t="shared" si="12"/>
        <v>18245008.765975799</v>
      </c>
      <c r="Q44" s="58">
        <f t="shared" si="12"/>
        <v>18792359.028955072</v>
      </c>
      <c r="R44" s="58">
        <f t="shared" si="12"/>
        <v>19356129.799823724</v>
      </c>
      <c r="S44" s="58">
        <f t="shared" si="12"/>
        <v>19936813.693818435</v>
      </c>
      <c r="T44" s="58">
        <f t="shared" si="13"/>
        <v>20534918.104632989</v>
      </c>
      <c r="U44" s="58">
        <f t="shared" si="13"/>
        <v>21150965.647771981</v>
      </c>
    </row>
    <row r="45" spans="2:21" x14ac:dyDescent="0.25">
      <c r="B45" s="131" t="s">
        <v>282</v>
      </c>
      <c r="C45" s="131" t="s">
        <v>640</v>
      </c>
      <c r="D45" s="132">
        <f t="shared" si="12"/>
        <v>9700000</v>
      </c>
      <c r="E45" s="132">
        <f t="shared" si="12"/>
        <v>13576000</v>
      </c>
      <c r="F45" s="112">
        <f>+E45</f>
        <v>13576000</v>
      </c>
      <c r="G45" s="67">
        <f>+F45*(1+0.03)</f>
        <v>13983280</v>
      </c>
      <c r="H45" s="67">
        <f t="shared" ref="H45:U45" si="14">+G45*(1+0.03)</f>
        <v>14402778.4</v>
      </c>
      <c r="I45" s="67">
        <f t="shared" si="14"/>
        <v>14834861.752</v>
      </c>
      <c r="J45" s="67">
        <f t="shared" si="14"/>
        <v>15279907.604560001</v>
      </c>
      <c r="K45" s="67">
        <f t="shared" si="14"/>
        <v>15738304.832696801</v>
      </c>
      <c r="L45" s="67">
        <f t="shared" si="14"/>
        <v>16210453.977677705</v>
      </c>
      <c r="M45" s="67">
        <f t="shared" si="14"/>
        <v>16696767.597008036</v>
      </c>
      <c r="N45" s="67">
        <f t="shared" si="14"/>
        <v>17197670.624918278</v>
      </c>
      <c r="O45" s="67">
        <f t="shared" si="14"/>
        <v>17713600.743665826</v>
      </c>
      <c r="P45" s="67">
        <f t="shared" si="14"/>
        <v>18245008.765975799</v>
      </c>
      <c r="Q45" s="67">
        <f t="shared" si="14"/>
        <v>18792359.028955072</v>
      </c>
      <c r="R45" s="67">
        <f t="shared" si="14"/>
        <v>19356129.799823724</v>
      </c>
      <c r="S45" s="67">
        <f t="shared" si="14"/>
        <v>19936813.693818435</v>
      </c>
      <c r="T45" s="67">
        <f t="shared" si="14"/>
        <v>20534918.104632989</v>
      </c>
      <c r="U45" s="67">
        <f t="shared" si="14"/>
        <v>21150965.647771981</v>
      </c>
    </row>
    <row r="46" spans="2:21" hidden="1" x14ac:dyDescent="0.25">
      <c r="B46" s="57" t="s">
        <v>283</v>
      </c>
      <c r="C46" s="57" t="s">
        <v>284</v>
      </c>
      <c r="D46" s="58">
        <v>9700000</v>
      </c>
      <c r="E46" s="74">
        <v>13576000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10"/>
  <sheetViews>
    <sheetView showGridLines="0" topLeftCell="A366" workbookViewId="0">
      <selection activeCell="F404" sqref="F404"/>
    </sheetView>
  </sheetViews>
  <sheetFormatPr baseColWidth="10" defaultRowHeight="14.25" x14ac:dyDescent="0.25"/>
  <cols>
    <col min="1" max="1" width="1.7109375" style="276" customWidth="1"/>
    <col min="2" max="2" width="5.7109375" style="276" customWidth="1"/>
    <col min="3" max="3" width="21.7109375" style="276" customWidth="1"/>
    <col min="4" max="11" width="14.7109375" style="276" customWidth="1"/>
    <col min="12" max="12" width="1.7109375" style="276" customWidth="1"/>
    <col min="13" max="256" width="11.42578125" style="276"/>
    <col min="257" max="257" width="1.7109375" style="276" customWidth="1"/>
    <col min="258" max="258" width="5.7109375" style="276" customWidth="1"/>
    <col min="259" max="259" width="21.7109375" style="276" customWidth="1"/>
    <col min="260" max="267" width="14.7109375" style="276" customWidth="1"/>
    <col min="268" max="268" width="1.7109375" style="276" customWidth="1"/>
    <col min="269" max="512" width="11.42578125" style="276"/>
    <col min="513" max="513" width="1.7109375" style="276" customWidth="1"/>
    <col min="514" max="514" width="5.7109375" style="276" customWidth="1"/>
    <col min="515" max="515" width="21.7109375" style="276" customWidth="1"/>
    <col min="516" max="523" width="14.7109375" style="276" customWidth="1"/>
    <col min="524" max="524" width="1.7109375" style="276" customWidth="1"/>
    <col min="525" max="768" width="11.42578125" style="276"/>
    <col min="769" max="769" width="1.7109375" style="276" customWidth="1"/>
    <col min="770" max="770" width="5.7109375" style="276" customWidth="1"/>
    <col min="771" max="771" width="21.7109375" style="276" customWidth="1"/>
    <col min="772" max="779" width="14.7109375" style="276" customWidth="1"/>
    <col min="780" max="780" width="1.7109375" style="276" customWidth="1"/>
    <col min="781" max="1024" width="11.42578125" style="276"/>
    <col min="1025" max="1025" width="1.7109375" style="276" customWidth="1"/>
    <col min="1026" max="1026" width="5.7109375" style="276" customWidth="1"/>
    <col min="1027" max="1027" width="21.7109375" style="276" customWidth="1"/>
    <col min="1028" max="1035" width="14.7109375" style="276" customWidth="1"/>
    <col min="1036" max="1036" width="1.7109375" style="276" customWidth="1"/>
    <col min="1037" max="1280" width="11.42578125" style="276"/>
    <col min="1281" max="1281" width="1.7109375" style="276" customWidth="1"/>
    <col min="1282" max="1282" width="5.7109375" style="276" customWidth="1"/>
    <col min="1283" max="1283" width="21.7109375" style="276" customWidth="1"/>
    <col min="1284" max="1291" width="14.7109375" style="276" customWidth="1"/>
    <col min="1292" max="1292" width="1.7109375" style="276" customWidth="1"/>
    <col min="1293" max="1536" width="11.42578125" style="276"/>
    <col min="1537" max="1537" width="1.7109375" style="276" customWidth="1"/>
    <col min="1538" max="1538" width="5.7109375" style="276" customWidth="1"/>
    <col min="1539" max="1539" width="21.7109375" style="276" customWidth="1"/>
    <col min="1540" max="1547" width="14.7109375" style="276" customWidth="1"/>
    <col min="1548" max="1548" width="1.7109375" style="276" customWidth="1"/>
    <col min="1549" max="1792" width="11.42578125" style="276"/>
    <col min="1793" max="1793" width="1.7109375" style="276" customWidth="1"/>
    <col min="1794" max="1794" width="5.7109375" style="276" customWidth="1"/>
    <col min="1795" max="1795" width="21.7109375" style="276" customWidth="1"/>
    <col min="1796" max="1803" width="14.7109375" style="276" customWidth="1"/>
    <col min="1804" max="1804" width="1.7109375" style="276" customWidth="1"/>
    <col min="1805" max="2048" width="11.42578125" style="276"/>
    <col min="2049" max="2049" width="1.7109375" style="276" customWidth="1"/>
    <col min="2050" max="2050" width="5.7109375" style="276" customWidth="1"/>
    <col min="2051" max="2051" width="21.7109375" style="276" customWidth="1"/>
    <col min="2052" max="2059" width="14.7109375" style="276" customWidth="1"/>
    <col min="2060" max="2060" width="1.7109375" style="276" customWidth="1"/>
    <col min="2061" max="2304" width="11.42578125" style="276"/>
    <col min="2305" max="2305" width="1.7109375" style="276" customWidth="1"/>
    <col min="2306" max="2306" width="5.7109375" style="276" customWidth="1"/>
    <col min="2307" max="2307" width="21.7109375" style="276" customWidth="1"/>
    <col min="2308" max="2315" width="14.7109375" style="276" customWidth="1"/>
    <col min="2316" max="2316" width="1.7109375" style="276" customWidth="1"/>
    <col min="2317" max="2560" width="11.42578125" style="276"/>
    <col min="2561" max="2561" width="1.7109375" style="276" customWidth="1"/>
    <col min="2562" max="2562" width="5.7109375" style="276" customWidth="1"/>
    <col min="2563" max="2563" width="21.7109375" style="276" customWidth="1"/>
    <col min="2564" max="2571" width="14.7109375" style="276" customWidth="1"/>
    <col min="2572" max="2572" width="1.7109375" style="276" customWidth="1"/>
    <col min="2573" max="2816" width="11.42578125" style="276"/>
    <col min="2817" max="2817" width="1.7109375" style="276" customWidth="1"/>
    <col min="2818" max="2818" width="5.7109375" style="276" customWidth="1"/>
    <col min="2819" max="2819" width="21.7109375" style="276" customWidth="1"/>
    <col min="2820" max="2827" width="14.7109375" style="276" customWidth="1"/>
    <col min="2828" max="2828" width="1.7109375" style="276" customWidth="1"/>
    <col min="2829" max="3072" width="11.42578125" style="276"/>
    <col min="3073" max="3073" width="1.7109375" style="276" customWidth="1"/>
    <col min="3074" max="3074" width="5.7109375" style="276" customWidth="1"/>
    <col min="3075" max="3075" width="21.7109375" style="276" customWidth="1"/>
    <col min="3076" max="3083" width="14.7109375" style="276" customWidth="1"/>
    <col min="3084" max="3084" width="1.7109375" style="276" customWidth="1"/>
    <col min="3085" max="3328" width="11.42578125" style="276"/>
    <col min="3329" max="3329" width="1.7109375" style="276" customWidth="1"/>
    <col min="3330" max="3330" width="5.7109375" style="276" customWidth="1"/>
    <col min="3331" max="3331" width="21.7109375" style="276" customWidth="1"/>
    <col min="3332" max="3339" width="14.7109375" style="276" customWidth="1"/>
    <col min="3340" max="3340" width="1.7109375" style="276" customWidth="1"/>
    <col min="3341" max="3584" width="11.42578125" style="276"/>
    <col min="3585" max="3585" width="1.7109375" style="276" customWidth="1"/>
    <col min="3586" max="3586" width="5.7109375" style="276" customWidth="1"/>
    <col min="3587" max="3587" width="21.7109375" style="276" customWidth="1"/>
    <col min="3588" max="3595" width="14.7109375" style="276" customWidth="1"/>
    <col min="3596" max="3596" width="1.7109375" style="276" customWidth="1"/>
    <col min="3597" max="3840" width="11.42578125" style="276"/>
    <col min="3841" max="3841" width="1.7109375" style="276" customWidth="1"/>
    <col min="3842" max="3842" width="5.7109375" style="276" customWidth="1"/>
    <col min="3843" max="3843" width="21.7109375" style="276" customWidth="1"/>
    <col min="3844" max="3851" width="14.7109375" style="276" customWidth="1"/>
    <col min="3852" max="3852" width="1.7109375" style="276" customWidth="1"/>
    <col min="3853" max="4096" width="11.42578125" style="276"/>
    <col min="4097" max="4097" width="1.7109375" style="276" customWidth="1"/>
    <col min="4098" max="4098" width="5.7109375" style="276" customWidth="1"/>
    <col min="4099" max="4099" width="21.7109375" style="276" customWidth="1"/>
    <col min="4100" max="4107" width="14.7109375" style="276" customWidth="1"/>
    <col min="4108" max="4108" width="1.7109375" style="276" customWidth="1"/>
    <col min="4109" max="4352" width="11.42578125" style="276"/>
    <col min="4353" max="4353" width="1.7109375" style="276" customWidth="1"/>
    <col min="4354" max="4354" width="5.7109375" style="276" customWidth="1"/>
    <col min="4355" max="4355" width="21.7109375" style="276" customWidth="1"/>
    <col min="4356" max="4363" width="14.7109375" style="276" customWidth="1"/>
    <col min="4364" max="4364" width="1.7109375" style="276" customWidth="1"/>
    <col min="4365" max="4608" width="11.42578125" style="276"/>
    <col min="4609" max="4609" width="1.7109375" style="276" customWidth="1"/>
    <col min="4610" max="4610" width="5.7109375" style="276" customWidth="1"/>
    <col min="4611" max="4611" width="21.7109375" style="276" customWidth="1"/>
    <col min="4612" max="4619" width="14.7109375" style="276" customWidth="1"/>
    <col min="4620" max="4620" width="1.7109375" style="276" customWidth="1"/>
    <col min="4621" max="4864" width="11.42578125" style="276"/>
    <col min="4865" max="4865" width="1.7109375" style="276" customWidth="1"/>
    <col min="4866" max="4866" width="5.7109375" style="276" customWidth="1"/>
    <col min="4867" max="4867" width="21.7109375" style="276" customWidth="1"/>
    <col min="4868" max="4875" width="14.7109375" style="276" customWidth="1"/>
    <col min="4876" max="4876" width="1.7109375" style="276" customWidth="1"/>
    <col min="4877" max="5120" width="11.42578125" style="276"/>
    <col min="5121" max="5121" width="1.7109375" style="276" customWidth="1"/>
    <col min="5122" max="5122" width="5.7109375" style="276" customWidth="1"/>
    <col min="5123" max="5123" width="21.7109375" style="276" customWidth="1"/>
    <col min="5124" max="5131" width="14.7109375" style="276" customWidth="1"/>
    <col min="5132" max="5132" width="1.7109375" style="276" customWidth="1"/>
    <col min="5133" max="5376" width="11.42578125" style="276"/>
    <col min="5377" max="5377" width="1.7109375" style="276" customWidth="1"/>
    <col min="5378" max="5378" width="5.7109375" style="276" customWidth="1"/>
    <col min="5379" max="5379" width="21.7109375" style="276" customWidth="1"/>
    <col min="5380" max="5387" width="14.7109375" style="276" customWidth="1"/>
    <col min="5388" max="5388" width="1.7109375" style="276" customWidth="1"/>
    <col min="5389" max="5632" width="11.42578125" style="276"/>
    <col min="5633" max="5633" width="1.7109375" style="276" customWidth="1"/>
    <col min="5634" max="5634" width="5.7109375" style="276" customWidth="1"/>
    <col min="5635" max="5635" width="21.7109375" style="276" customWidth="1"/>
    <col min="5636" max="5643" width="14.7109375" style="276" customWidth="1"/>
    <col min="5644" max="5644" width="1.7109375" style="276" customWidth="1"/>
    <col min="5645" max="5888" width="11.42578125" style="276"/>
    <col min="5889" max="5889" width="1.7109375" style="276" customWidth="1"/>
    <col min="5890" max="5890" width="5.7109375" style="276" customWidth="1"/>
    <col min="5891" max="5891" width="21.7109375" style="276" customWidth="1"/>
    <col min="5892" max="5899" width="14.7109375" style="276" customWidth="1"/>
    <col min="5900" max="5900" width="1.7109375" style="276" customWidth="1"/>
    <col min="5901" max="6144" width="11.42578125" style="276"/>
    <col min="6145" max="6145" width="1.7109375" style="276" customWidth="1"/>
    <col min="6146" max="6146" width="5.7109375" style="276" customWidth="1"/>
    <col min="6147" max="6147" width="21.7109375" style="276" customWidth="1"/>
    <col min="6148" max="6155" width="14.7109375" style="276" customWidth="1"/>
    <col min="6156" max="6156" width="1.7109375" style="276" customWidth="1"/>
    <col min="6157" max="6400" width="11.42578125" style="276"/>
    <col min="6401" max="6401" width="1.7109375" style="276" customWidth="1"/>
    <col min="6402" max="6402" width="5.7109375" style="276" customWidth="1"/>
    <col min="6403" max="6403" width="21.7109375" style="276" customWidth="1"/>
    <col min="6404" max="6411" width="14.7109375" style="276" customWidth="1"/>
    <col min="6412" max="6412" width="1.7109375" style="276" customWidth="1"/>
    <col min="6413" max="6656" width="11.42578125" style="276"/>
    <col min="6657" max="6657" width="1.7109375" style="276" customWidth="1"/>
    <col min="6658" max="6658" width="5.7109375" style="276" customWidth="1"/>
    <col min="6659" max="6659" width="21.7109375" style="276" customWidth="1"/>
    <col min="6660" max="6667" width="14.7109375" style="276" customWidth="1"/>
    <col min="6668" max="6668" width="1.7109375" style="276" customWidth="1"/>
    <col min="6669" max="6912" width="11.42578125" style="276"/>
    <col min="6913" max="6913" width="1.7109375" style="276" customWidth="1"/>
    <col min="6914" max="6914" width="5.7109375" style="276" customWidth="1"/>
    <col min="6915" max="6915" width="21.7109375" style="276" customWidth="1"/>
    <col min="6916" max="6923" width="14.7109375" style="276" customWidth="1"/>
    <col min="6924" max="6924" width="1.7109375" style="276" customWidth="1"/>
    <col min="6925" max="7168" width="11.42578125" style="276"/>
    <col min="7169" max="7169" width="1.7109375" style="276" customWidth="1"/>
    <col min="7170" max="7170" width="5.7109375" style="276" customWidth="1"/>
    <col min="7171" max="7171" width="21.7109375" style="276" customWidth="1"/>
    <col min="7172" max="7179" width="14.7109375" style="276" customWidth="1"/>
    <col min="7180" max="7180" width="1.7109375" style="276" customWidth="1"/>
    <col min="7181" max="7424" width="11.42578125" style="276"/>
    <col min="7425" max="7425" width="1.7109375" style="276" customWidth="1"/>
    <col min="7426" max="7426" width="5.7109375" style="276" customWidth="1"/>
    <col min="7427" max="7427" width="21.7109375" style="276" customWidth="1"/>
    <col min="7428" max="7435" width="14.7109375" style="276" customWidth="1"/>
    <col min="7436" max="7436" width="1.7109375" style="276" customWidth="1"/>
    <col min="7437" max="7680" width="11.42578125" style="276"/>
    <col min="7681" max="7681" width="1.7109375" style="276" customWidth="1"/>
    <col min="7682" max="7682" width="5.7109375" style="276" customWidth="1"/>
    <col min="7683" max="7683" width="21.7109375" style="276" customWidth="1"/>
    <col min="7684" max="7691" width="14.7109375" style="276" customWidth="1"/>
    <col min="7692" max="7692" width="1.7109375" style="276" customWidth="1"/>
    <col min="7693" max="7936" width="11.42578125" style="276"/>
    <col min="7937" max="7937" width="1.7109375" style="276" customWidth="1"/>
    <col min="7938" max="7938" width="5.7109375" style="276" customWidth="1"/>
    <col min="7939" max="7939" width="21.7109375" style="276" customWidth="1"/>
    <col min="7940" max="7947" width="14.7109375" style="276" customWidth="1"/>
    <col min="7948" max="7948" width="1.7109375" style="276" customWidth="1"/>
    <col min="7949" max="8192" width="11.42578125" style="276"/>
    <col min="8193" max="8193" width="1.7109375" style="276" customWidth="1"/>
    <col min="8194" max="8194" width="5.7109375" style="276" customWidth="1"/>
    <col min="8195" max="8195" width="21.7109375" style="276" customWidth="1"/>
    <col min="8196" max="8203" width="14.7109375" style="276" customWidth="1"/>
    <col min="8204" max="8204" width="1.7109375" style="276" customWidth="1"/>
    <col min="8205" max="8448" width="11.42578125" style="276"/>
    <col min="8449" max="8449" width="1.7109375" style="276" customWidth="1"/>
    <col min="8450" max="8450" width="5.7109375" style="276" customWidth="1"/>
    <col min="8451" max="8451" width="21.7109375" style="276" customWidth="1"/>
    <col min="8452" max="8459" width="14.7109375" style="276" customWidth="1"/>
    <col min="8460" max="8460" width="1.7109375" style="276" customWidth="1"/>
    <col min="8461" max="8704" width="11.42578125" style="276"/>
    <col min="8705" max="8705" width="1.7109375" style="276" customWidth="1"/>
    <col min="8706" max="8706" width="5.7109375" style="276" customWidth="1"/>
    <col min="8707" max="8707" width="21.7109375" style="276" customWidth="1"/>
    <col min="8708" max="8715" width="14.7109375" style="276" customWidth="1"/>
    <col min="8716" max="8716" width="1.7109375" style="276" customWidth="1"/>
    <col min="8717" max="8960" width="11.42578125" style="276"/>
    <col min="8961" max="8961" width="1.7109375" style="276" customWidth="1"/>
    <col min="8962" max="8962" width="5.7109375" style="276" customWidth="1"/>
    <col min="8963" max="8963" width="21.7109375" style="276" customWidth="1"/>
    <col min="8964" max="8971" width="14.7109375" style="276" customWidth="1"/>
    <col min="8972" max="8972" width="1.7109375" style="276" customWidth="1"/>
    <col min="8973" max="9216" width="11.42578125" style="276"/>
    <col min="9217" max="9217" width="1.7109375" style="276" customWidth="1"/>
    <col min="9218" max="9218" width="5.7109375" style="276" customWidth="1"/>
    <col min="9219" max="9219" width="21.7109375" style="276" customWidth="1"/>
    <col min="9220" max="9227" width="14.7109375" style="276" customWidth="1"/>
    <col min="9228" max="9228" width="1.7109375" style="276" customWidth="1"/>
    <col min="9229" max="9472" width="11.42578125" style="276"/>
    <col min="9473" max="9473" width="1.7109375" style="276" customWidth="1"/>
    <col min="9474" max="9474" width="5.7109375" style="276" customWidth="1"/>
    <col min="9475" max="9475" width="21.7109375" style="276" customWidth="1"/>
    <col min="9476" max="9483" width="14.7109375" style="276" customWidth="1"/>
    <col min="9484" max="9484" width="1.7109375" style="276" customWidth="1"/>
    <col min="9485" max="9728" width="11.42578125" style="276"/>
    <col min="9729" max="9729" width="1.7109375" style="276" customWidth="1"/>
    <col min="9730" max="9730" width="5.7109375" style="276" customWidth="1"/>
    <col min="9731" max="9731" width="21.7109375" style="276" customWidth="1"/>
    <col min="9732" max="9739" width="14.7109375" style="276" customWidth="1"/>
    <col min="9740" max="9740" width="1.7109375" style="276" customWidth="1"/>
    <col min="9741" max="9984" width="11.42578125" style="276"/>
    <col min="9985" max="9985" width="1.7109375" style="276" customWidth="1"/>
    <col min="9986" max="9986" width="5.7109375" style="276" customWidth="1"/>
    <col min="9987" max="9987" width="21.7109375" style="276" customWidth="1"/>
    <col min="9988" max="9995" width="14.7109375" style="276" customWidth="1"/>
    <col min="9996" max="9996" width="1.7109375" style="276" customWidth="1"/>
    <col min="9997" max="10240" width="11.42578125" style="276"/>
    <col min="10241" max="10241" width="1.7109375" style="276" customWidth="1"/>
    <col min="10242" max="10242" width="5.7109375" style="276" customWidth="1"/>
    <col min="10243" max="10243" width="21.7109375" style="276" customWidth="1"/>
    <col min="10244" max="10251" width="14.7109375" style="276" customWidth="1"/>
    <col min="10252" max="10252" width="1.7109375" style="276" customWidth="1"/>
    <col min="10253" max="10496" width="11.42578125" style="276"/>
    <col min="10497" max="10497" width="1.7109375" style="276" customWidth="1"/>
    <col min="10498" max="10498" width="5.7109375" style="276" customWidth="1"/>
    <col min="10499" max="10499" width="21.7109375" style="276" customWidth="1"/>
    <col min="10500" max="10507" width="14.7109375" style="276" customWidth="1"/>
    <col min="10508" max="10508" width="1.7109375" style="276" customWidth="1"/>
    <col min="10509" max="10752" width="11.42578125" style="276"/>
    <col min="10753" max="10753" width="1.7109375" style="276" customWidth="1"/>
    <col min="10754" max="10754" width="5.7109375" style="276" customWidth="1"/>
    <col min="10755" max="10755" width="21.7109375" style="276" customWidth="1"/>
    <col min="10756" max="10763" width="14.7109375" style="276" customWidth="1"/>
    <col min="10764" max="10764" width="1.7109375" style="276" customWidth="1"/>
    <col min="10765" max="11008" width="11.42578125" style="276"/>
    <col min="11009" max="11009" width="1.7109375" style="276" customWidth="1"/>
    <col min="11010" max="11010" width="5.7109375" style="276" customWidth="1"/>
    <col min="11011" max="11011" width="21.7109375" style="276" customWidth="1"/>
    <col min="11012" max="11019" width="14.7109375" style="276" customWidth="1"/>
    <col min="11020" max="11020" width="1.7109375" style="276" customWidth="1"/>
    <col min="11021" max="11264" width="11.42578125" style="276"/>
    <col min="11265" max="11265" width="1.7109375" style="276" customWidth="1"/>
    <col min="11266" max="11266" width="5.7109375" style="276" customWidth="1"/>
    <col min="11267" max="11267" width="21.7109375" style="276" customWidth="1"/>
    <col min="11268" max="11275" width="14.7109375" style="276" customWidth="1"/>
    <col min="11276" max="11276" width="1.7109375" style="276" customWidth="1"/>
    <col min="11277" max="11520" width="11.42578125" style="276"/>
    <col min="11521" max="11521" width="1.7109375" style="276" customWidth="1"/>
    <col min="11522" max="11522" width="5.7109375" style="276" customWidth="1"/>
    <col min="11523" max="11523" width="21.7109375" style="276" customWidth="1"/>
    <col min="11524" max="11531" width="14.7109375" style="276" customWidth="1"/>
    <col min="11532" max="11532" width="1.7109375" style="276" customWidth="1"/>
    <col min="11533" max="11776" width="11.42578125" style="276"/>
    <col min="11777" max="11777" width="1.7109375" style="276" customWidth="1"/>
    <col min="11778" max="11778" width="5.7109375" style="276" customWidth="1"/>
    <col min="11779" max="11779" width="21.7109375" style="276" customWidth="1"/>
    <col min="11780" max="11787" width="14.7109375" style="276" customWidth="1"/>
    <col min="11788" max="11788" width="1.7109375" style="276" customWidth="1"/>
    <col min="11789" max="12032" width="11.42578125" style="276"/>
    <col min="12033" max="12033" width="1.7109375" style="276" customWidth="1"/>
    <col min="12034" max="12034" width="5.7109375" style="276" customWidth="1"/>
    <col min="12035" max="12035" width="21.7109375" style="276" customWidth="1"/>
    <col min="12036" max="12043" width="14.7109375" style="276" customWidth="1"/>
    <col min="12044" max="12044" width="1.7109375" style="276" customWidth="1"/>
    <col min="12045" max="12288" width="11.42578125" style="276"/>
    <col min="12289" max="12289" width="1.7109375" style="276" customWidth="1"/>
    <col min="12290" max="12290" width="5.7109375" style="276" customWidth="1"/>
    <col min="12291" max="12291" width="21.7109375" style="276" customWidth="1"/>
    <col min="12292" max="12299" width="14.7109375" style="276" customWidth="1"/>
    <col min="12300" max="12300" width="1.7109375" style="276" customWidth="1"/>
    <col min="12301" max="12544" width="11.42578125" style="276"/>
    <col min="12545" max="12545" width="1.7109375" style="276" customWidth="1"/>
    <col min="12546" max="12546" width="5.7109375" style="276" customWidth="1"/>
    <col min="12547" max="12547" width="21.7109375" style="276" customWidth="1"/>
    <col min="12548" max="12555" width="14.7109375" style="276" customWidth="1"/>
    <col min="12556" max="12556" width="1.7109375" style="276" customWidth="1"/>
    <col min="12557" max="12800" width="11.42578125" style="276"/>
    <col min="12801" max="12801" width="1.7109375" style="276" customWidth="1"/>
    <col min="12802" max="12802" width="5.7109375" style="276" customWidth="1"/>
    <col min="12803" max="12803" width="21.7109375" style="276" customWidth="1"/>
    <col min="12804" max="12811" width="14.7109375" style="276" customWidth="1"/>
    <col min="12812" max="12812" width="1.7109375" style="276" customWidth="1"/>
    <col min="12813" max="13056" width="11.42578125" style="276"/>
    <col min="13057" max="13057" width="1.7109375" style="276" customWidth="1"/>
    <col min="13058" max="13058" width="5.7109375" style="276" customWidth="1"/>
    <col min="13059" max="13059" width="21.7109375" style="276" customWidth="1"/>
    <col min="13060" max="13067" width="14.7109375" style="276" customWidth="1"/>
    <col min="13068" max="13068" width="1.7109375" style="276" customWidth="1"/>
    <col min="13069" max="13312" width="11.42578125" style="276"/>
    <col min="13313" max="13313" width="1.7109375" style="276" customWidth="1"/>
    <col min="13314" max="13314" width="5.7109375" style="276" customWidth="1"/>
    <col min="13315" max="13315" width="21.7109375" style="276" customWidth="1"/>
    <col min="13316" max="13323" width="14.7109375" style="276" customWidth="1"/>
    <col min="13324" max="13324" width="1.7109375" style="276" customWidth="1"/>
    <col min="13325" max="13568" width="11.42578125" style="276"/>
    <col min="13569" max="13569" width="1.7109375" style="276" customWidth="1"/>
    <col min="13570" max="13570" width="5.7109375" style="276" customWidth="1"/>
    <col min="13571" max="13571" width="21.7109375" style="276" customWidth="1"/>
    <col min="13572" max="13579" width="14.7109375" style="276" customWidth="1"/>
    <col min="13580" max="13580" width="1.7109375" style="276" customWidth="1"/>
    <col min="13581" max="13824" width="11.42578125" style="276"/>
    <col min="13825" max="13825" width="1.7109375" style="276" customWidth="1"/>
    <col min="13826" max="13826" width="5.7109375" style="276" customWidth="1"/>
    <col min="13827" max="13827" width="21.7109375" style="276" customWidth="1"/>
    <col min="13828" max="13835" width="14.7109375" style="276" customWidth="1"/>
    <col min="13836" max="13836" width="1.7109375" style="276" customWidth="1"/>
    <col min="13837" max="14080" width="11.42578125" style="276"/>
    <col min="14081" max="14081" width="1.7109375" style="276" customWidth="1"/>
    <col min="14082" max="14082" width="5.7109375" style="276" customWidth="1"/>
    <col min="14083" max="14083" width="21.7109375" style="276" customWidth="1"/>
    <col min="14084" max="14091" width="14.7109375" style="276" customWidth="1"/>
    <col min="14092" max="14092" width="1.7109375" style="276" customWidth="1"/>
    <col min="14093" max="14336" width="11.42578125" style="276"/>
    <col min="14337" max="14337" width="1.7109375" style="276" customWidth="1"/>
    <col min="14338" max="14338" width="5.7109375" style="276" customWidth="1"/>
    <col min="14339" max="14339" width="21.7109375" style="276" customWidth="1"/>
    <col min="14340" max="14347" width="14.7109375" style="276" customWidth="1"/>
    <col min="14348" max="14348" width="1.7109375" style="276" customWidth="1"/>
    <col min="14349" max="14592" width="11.42578125" style="276"/>
    <col min="14593" max="14593" width="1.7109375" style="276" customWidth="1"/>
    <col min="14594" max="14594" width="5.7109375" style="276" customWidth="1"/>
    <col min="14595" max="14595" width="21.7109375" style="276" customWidth="1"/>
    <col min="14596" max="14603" width="14.7109375" style="276" customWidth="1"/>
    <col min="14604" max="14604" width="1.7109375" style="276" customWidth="1"/>
    <col min="14605" max="14848" width="11.42578125" style="276"/>
    <col min="14849" max="14849" width="1.7109375" style="276" customWidth="1"/>
    <col min="14850" max="14850" width="5.7109375" style="276" customWidth="1"/>
    <col min="14851" max="14851" width="21.7109375" style="276" customWidth="1"/>
    <col min="14852" max="14859" width="14.7109375" style="276" customWidth="1"/>
    <col min="14860" max="14860" width="1.7109375" style="276" customWidth="1"/>
    <col min="14861" max="15104" width="11.42578125" style="276"/>
    <col min="15105" max="15105" width="1.7109375" style="276" customWidth="1"/>
    <col min="15106" max="15106" width="5.7109375" style="276" customWidth="1"/>
    <col min="15107" max="15107" width="21.7109375" style="276" customWidth="1"/>
    <col min="15108" max="15115" width="14.7109375" style="276" customWidth="1"/>
    <col min="15116" max="15116" width="1.7109375" style="276" customWidth="1"/>
    <col min="15117" max="15360" width="11.42578125" style="276"/>
    <col min="15361" max="15361" width="1.7109375" style="276" customWidth="1"/>
    <col min="15362" max="15362" width="5.7109375" style="276" customWidth="1"/>
    <col min="15363" max="15363" width="21.7109375" style="276" customWidth="1"/>
    <col min="15364" max="15371" width="14.7109375" style="276" customWidth="1"/>
    <col min="15372" max="15372" width="1.7109375" style="276" customWidth="1"/>
    <col min="15373" max="15616" width="11.42578125" style="276"/>
    <col min="15617" max="15617" width="1.7109375" style="276" customWidth="1"/>
    <col min="15618" max="15618" width="5.7109375" style="276" customWidth="1"/>
    <col min="15619" max="15619" width="21.7109375" style="276" customWidth="1"/>
    <col min="15620" max="15627" width="14.7109375" style="276" customWidth="1"/>
    <col min="15628" max="15628" width="1.7109375" style="276" customWidth="1"/>
    <col min="15629" max="15872" width="11.42578125" style="276"/>
    <col min="15873" max="15873" width="1.7109375" style="276" customWidth="1"/>
    <col min="15874" max="15874" width="5.7109375" style="276" customWidth="1"/>
    <col min="15875" max="15875" width="21.7109375" style="276" customWidth="1"/>
    <col min="15876" max="15883" width="14.7109375" style="276" customWidth="1"/>
    <col min="15884" max="15884" width="1.7109375" style="276" customWidth="1"/>
    <col min="15885" max="16128" width="11.42578125" style="276"/>
    <col min="16129" max="16129" width="1.7109375" style="276" customWidth="1"/>
    <col min="16130" max="16130" width="5.7109375" style="276" customWidth="1"/>
    <col min="16131" max="16131" width="21.7109375" style="276" customWidth="1"/>
    <col min="16132" max="16139" width="14.7109375" style="276" customWidth="1"/>
    <col min="16140" max="16140" width="1.7109375" style="276" customWidth="1"/>
    <col min="16141" max="16384" width="11.42578125" style="276"/>
  </cols>
  <sheetData>
    <row r="1" spans="2:13" x14ac:dyDescent="0.25">
      <c r="F1" s="290"/>
    </row>
    <row r="2" spans="2:13" ht="15" customHeight="1" x14ac:dyDescent="0.25">
      <c r="B2" s="595"/>
      <c r="C2" s="595"/>
      <c r="D2" s="595"/>
      <c r="E2" s="595"/>
      <c r="F2" s="595"/>
      <c r="G2" s="595"/>
      <c r="H2" s="595"/>
      <c r="I2" s="595"/>
      <c r="J2" s="595"/>
      <c r="K2" s="595"/>
    </row>
    <row r="3" spans="2:13" ht="15" customHeight="1" thickBot="1" x14ac:dyDescent="0.3">
      <c r="B3" s="596"/>
      <c r="C3" s="596"/>
      <c r="D3" s="596"/>
      <c r="E3" s="596"/>
      <c r="F3" s="596"/>
      <c r="G3" s="596"/>
      <c r="H3" s="596"/>
      <c r="I3" s="596"/>
      <c r="J3" s="596"/>
      <c r="K3" s="596"/>
    </row>
    <row r="4" spans="2:13" ht="15" thickBot="1" x14ac:dyDescent="0.3">
      <c r="B4" s="277"/>
      <c r="C4" s="277"/>
      <c r="D4" s="593">
        <v>2013</v>
      </c>
      <c r="E4" s="594"/>
      <c r="F4" s="593" t="s">
        <v>784</v>
      </c>
      <c r="G4" s="594"/>
      <c r="H4" s="593" t="s">
        <v>785</v>
      </c>
      <c r="I4" s="594"/>
      <c r="J4" s="593">
        <v>2014</v>
      </c>
      <c r="K4" s="594"/>
    </row>
    <row r="5" spans="2:13" ht="15" thickBot="1" x14ac:dyDescent="0.3">
      <c r="B5" s="278" t="s">
        <v>786</v>
      </c>
      <c r="C5" s="278" t="s">
        <v>787</v>
      </c>
      <c r="D5" s="279" t="s">
        <v>788</v>
      </c>
      <c r="E5" s="279" t="s">
        <v>789</v>
      </c>
      <c r="F5" s="279" t="s">
        <v>788</v>
      </c>
      <c r="G5" s="279" t="s">
        <v>789</v>
      </c>
      <c r="H5" s="279" t="s">
        <v>788</v>
      </c>
      <c r="I5" s="279" t="s">
        <v>789</v>
      </c>
      <c r="J5" s="279" t="s">
        <v>788</v>
      </c>
      <c r="K5" s="279" t="s">
        <v>789</v>
      </c>
    </row>
    <row r="6" spans="2:13" x14ac:dyDescent="0.25">
      <c r="B6" s="280"/>
      <c r="C6" s="281" t="s">
        <v>479</v>
      </c>
      <c r="D6" s="282">
        <f>'PROYECCION BALANCE'!$B$6</f>
        <v>47858550.68</v>
      </c>
      <c r="E6" s="283"/>
      <c r="F6" s="283">
        <f>G9</f>
        <v>985688129.78902149</v>
      </c>
      <c r="G6" s="283">
        <f>F17+F18+F19+F22+F31+F32+F34+F36</f>
        <v>929396428.25251067</v>
      </c>
      <c r="H6" s="283"/>
      <c r="I6" s="283"/>
      <c r="J6" s="282">
        <f t="shared" ref="J6:J16" si="0">+D6+F6-G6</f>
        <v>104150252.21651077</v>
      </c>
      <c r="K6" s="284"/>
    </row>
    <row r="7" spans="2:13" x14ac:dyDescent="0.25">
      <c r="B7" s="285"/>
      <c r="C7" s="286" t="s">
        <v>116</v>
      </c>
      <c r="D7" s="287">
        <f>'PROYECCION BALANCE'!$B$7</f>
        <v>16108086.970000001</v>
      </c>
      <c r="E7" s="287"/>
      <c r="F7" s="287">
        <f>G29</f>
        <v>1342578.5496</v>
      </c>
      <c r="G7" s="287"/>
      <c r="H7" s="287"/>
      <c r="I7" s="287"/>
      <c r="J7" s="287">
        <f t="shared" si="0"/>
        <v>17450665.5196</v>
      </c>
      <c r="K7" s="288"/>
      <c r="M7" s="289"/>
    </row>
    <row r="8" spans="2:13" x14ac:dyDescent="0.25">
      <c r="B8" s="285"/>
      <c r="C8" s="286" t="s">
        <v>790</v>
      </c>
      <c r="D8" s="287">
        <f>'PROYECCION BALANCE'!$B$10</f>
        <v>43400000</v>
      </c>
      <c r="E8" s="287"/>
      <c r="F8" s="287"/>
      <c r="G8" s="287"/>
      <c r="H8" s="287"/>
      <c r="I8" s="287"/>
      <c r="J8" s="287">
        <f t="shared" si="0"/>
        <v>43400000</v>
      </c>
      <c r="K8" s="288"/>
    </row>
    <row r="9" spans="2:13" x14ac:dyDescent="0.25">
      <c r="B9" s="285"/>
      <c r="C9" s="286" t="s">
        <v>791</v>
      </c>
      <c r="D9" s="287">
        <f>'PROYECCION BALANCE'!$B$8</f>
        <v>80568086</v>
      </c>
      <c r="E9" s="287"/>
      <c r="F9" s="287">
        <f>G20+G28-F10</f>
        <v>1005688937.5433573</v>
      </c>
      <c r="G9" s="287">
        <f>(F9*90%)+D9</f>
        <v>985688129.78902149</v>
      </c>
      <c r="H9" s="287"/>
      <c r="I9" s="287"/>
      <c r="J9" s="287">
        <f>+D9+F9-G9+H9-I9</f>
        <v>100568893.75433588</v>
      </c>
      <c r="K9" s="288"/>
    </row>
    <row r="10" spans="2:13" x14ac:dyDescent="0.25">
      <c r="B10" s="285"/>
      <c r="C10" s="286" t="s">
        <v>792</v>
      </c>
      <c r="D10" s="287">
        <f>'PROYECCION BALANCE'!$B$9</f>
        <v>10268768.710000001</v>
      </c>
      <c r="E10" s="287"/>
      <c r="F10" s="287">
        <f>G28*2.5%</f>
        <v>22151738.712408751</v>
      </c>
      <c r="G10" s="287"/>
      <c r="H10" s="287"/>
      <c r="I10" s="287">
        <f>H21</f>
        <v>24665415.986817989</v>
      </c>
      <c r="J10" s="287">
        <f>+D10+F10-G10+H10-I10</f>
        <v>7755091.4355907626</v>
      </c>
      <c r="K10" s="288"/>
    </row>
    <row r="11" spans="2:13" x14ac:dyDescent="0.25">
      <c r="B11" s="285"/>
      <c r="C11" s="286" t="s">
        <v>793</v>
      </c>
      <c r="D11" s="287"/>
      <c r="E11" s="287"/>
      <c r="F11" s="287"/>
      <c r="G11" s="287"/>
      <c r="H11" s="287"/>
      <c r="I11" s="287"/>
      <c r="J11" s="287">
        <f t="shared" si="0"/>
        <v>0</v>
      </c>
      <c r="K11" s="288"/>
    </row>
    <row r="12" spans="2:13" x14ac:dyDescent="0.25">
      <c r="B12" s="285"/>
      <c r="C12" s="286" t="s">
        <v>794</v>
      </c>
      <c r="D12" s="287">
        <f>'PROYECCION BALANCE'!$B$11</f>
        <v>380044939.69999999</v>
      </c>
      <c r="E12" s="287"/>
      <c r="F12" s="287">
        <f>'PROY ESTADO DE RESULTADOS'!$C$26</f>
        <v>575945206.52262759</v>
      </c>
      <c r="G12" s="287">
        <f>F30</f>
        <v>572278457.83500004</v>
      </c>
      <c r="H12" s="287"/>
      <c r="I12" s="287"/>
      <c r="J12" s="287">
        <f t="shared" si="0"/>
        <v>383711688.3876276</v>
      </c>
      <c r="K12" s="288"/>
    </row>
    <row r="13" spans="2:13" x14ac:dyDescent="0.25">
      <c r="B13" s="285"/>
      <c r="C13" s="286" t="s">
        <v>795</v>
      </c>
      <c r="D13" s="287">
        <f>'PROYECCION BALANCE'!$B$13</f>
        <v>95820188</v>
      </c>
      <c r="E13" s="287"/>
      <c r="F13" s="287"/>
      <c r="G13" s="287"/>
      <c r="H13" s="287"/>
      <c r="I13" s="287"/>
      <c r="J13" s="287">
        <f t="shared" si="0"/>
        <v>95820188</v>
      </c>
      <c r="K13" s="288"/>
    </row>
    <row r="14" spans="2:13" x14ac:dyDescent="0.25">
      <c r="B14" s="285"/>
      <c r="C14" s="286" t="s">
        <v>698</v>
      </c>
      <c r="D14" s="287">
        <f>'PROYECCION BALANCE'!$B$14</f>
        <v>8630605</v>
      </c>
      <c r="E14" s="287"/>
      <c r="F14" s="287"/>
      <c r="G14" s="287"/>
      <c r="H14" s="287"/>
      <c r="I14" s="287"/>
      <c r="J14" s="287">
        <f t="shared" si="0"/>
        <v>8630605</v>
      </c>
      <c r="K14" s="288"/>
    </row>
    <row r="15" spans="2:13" x14ac:dyDescent="0.25">
      <c r="B15" s="285"/>
      <c r="C15" s="286" t="s">
        <v>796</v>
      </c>
      <c r="D15" s="287">
        <f>'PROYECCION BALANCE'!$B$15</f>
        <v>110754795</v>
      </c>
      <c r="E15" s="287"/>
      <c r="F15" s="287"/>
      <c r="G15" s="287"/>
      <c r="H15" s="287"/>
      <c r="I15" s="287"/>
      <c r="J15" s="287">
        <f t="shared" si="0"/>
        <v>110754795</v>
      </c>
      <c r="K15" s="288"/>
    </row>
    <row r="16" spans="2:13" x14ac:dyDescent="0.25">
      <c r="B16" s="285"/>
      <c r="C16" s="286" t="s">
        <v>86</v>
      </c>
      <c r="D16" s="287">
        <f>'PROYECCION BALANCE'!$B$16</f>
        <v>-46039469.899999999</v>
      </c>
      <c r="E16" s="287"/>
      <c r="F16" s="327"/>
      <c r="G16" s="287">
        <f>F33</f>
        <v>17550669.899999999</v>
      </c>
      <c r="H16" s="287"/>
      <c r="I16" s="287"/>
      <c r="J16" s="287">
        <f t="shared" si="0"/>
        <v>-63590139.799999997</v>
      </c>
      <c r="K16" s="288"/>
    </row>
    <row r="17" spans="2:13" x14ac:dyDescent="0.25">
      <c r="B17" s="285"/>
      <c r="C17" s="286" t="s">
        <v>797</v>
      </c>
      <c r="D17" s="287"/>
      <c r="E17" s="287">
        <f>'PROYECCION BALANCE'!$B$23</f>
        <v>270162921.24999994</v>
      </c>
      <c r="F17" s="327">
        <v>54032584.249999985</v>
      </c>
      <c r="G17" s="287"/>
      <c r="H17" s="287"/>
      <c r="I17" s="287"/>
      <c r="J17" s="287"/>
      <c r="K17" s="288">
        <f t="shared" ref="K17:K25" si="1">+E17+G17-F17</f>
        <v>216130336.99999994</v>
      </c>
      <c r="M17" s="290"/>
    </row>
    <row r="18" spans="2:13" x14ac:dyDescent="0.25">
      <c r="B18" s="285"/>
      <c r="C18" s="286" t="s">
        <v>120</v>
      </c>
      <c r="D18" s="287"/>
      <c r="E18" s="287">
        <f>'PROYECCION BALANCE'!$B$24</f>
        <v>121099882.45</v>
      </c>
      <c r="F18" s="327">
        <f>(G18*97%)</f>
        <v>648053546.37926066</v>
      </c>
      <c r="G18" s="287">
        <f>F12+F20</f>
        <v>668096439.56624806</v>
      </c>
      <c r="H18" s="287"/>
      <c r="I18" s="287"/>
      <c r="J18" s="287"/>
      <c r="K18" s="288">
        <f t="shared" si="1"/>
        <v>141142775.63698745</v>
      </c>
    </row>
    <row r="19" spans="2:13" x14ac:dyDescent="0.25">
      <c r="B19" s="285"/>
      <c r="C19" s="286" t="s">
        <v>798</v>
      </c>
      <c r="D19" s="287"/>
      <c r="E19" s="287">
        <f>'PROYECCION BALANCE'!$B$25</f>
        <v>815139.45</v>
      </c>
      <c r="F19" s="327">
        <f>E19</f>
        <v>815139.45</v>
      </c>
      <c r="G19" s="287"/>
      <c r="H19" s="287"/>
      <c r="I19" s="287"/>
      <c r="J19" s="287"/>
      <c r="K19" s="288">
        <f>+E19+G19-F19+H19-I19</f>
        <v>0</v>
      </c>
    </row>
    <row r="20" spans="2:13" x14ac:dyDescent="0.25">
      <c r="B20" s="285"/>
      <c r="C20" s="286" t="s">
        <v>799</v>
      </c>
      <c r="D20" s="287"/>
      <c r="E20" s="287">
        <f>'PROYECCION BALANCE'!$B$26</f>
        <v>4435000</v>
      </c>
      <c r="F20" s="327">
        <f>F12*16%</f>
        <v>92151233.043620422</v>
      </c>
      <c r="G20" s="287">
        <f>G28*0.16</f>
        <v>141771127.75941601</v>
      </c>
      <c r="H20" s="287"/>
      <c r="I20" s="287"/>
      <c r="J20" s="287"/>
      <c r="K20" s="288">
        <f>+E20+G20-F20-H20+I20</f>
        <v>54054894.715795591</v>
      </c>
    </row>
    <row r="21" spans="2:13" x14ac:dyDescent="0.25">
      <c r="B21" s="285"/>
      <c r="C21" s="286" t="s">
        <v>800</v>
      </c>
      <c r="D21" s="287"/>
      <c r="E21" s="287"/>
      <c r="F21" s="327"/>
      <c r="G21" s="287">
        <f>F38</f>
        <v>24665415.986817989</v>
      </c>
      <c r="H21" s="287">
        <f>G21</f>
        <v>24665415.986817989</v>
      </c>
      <c r="I21" s="287"/>
      <c r="J21" s="287"/>
      <c r="K21" s="288">
        <f>+E21+G21-F21-H21+I21</f>
        <v>0</v>
      </c>
    </row>
    <row r="22" spans="2:13" x14ac:dyDescent="0.25">
      <c r="B22" s="285"/>
      <c r="C22" s="286" t="s">
        <v>777</v>
      </c>
      <c r="D22" s="287"/>
      <c r="E22" s="287">
        <f>'PROYECCION BALANCE'!$B$28</f>
        <v>1457500</v>
      </c>
      <c r="F22" s="327">
        <f>E22</f>
        <v>1457500</v>
      </c>
      <c r="G22" s="287"/>
      <c r="H22" s="287"/>
      <c r="I22" s="287"/>
      <c r="J22" s="287"/>
      <c r="K22" s="288">
        <f t="shared" si="1"/>
        <v>0</v>
      </c>
    </row>
    <row r="23" spans="2:13" x14ac:dyDescent="0.25">
      <c r="B23" s="285"/>
      <c r="C23" s="286"/>
      <c r="D23" s="287"/>
      <c r="E23" s="287"/>
      <c r="F23" s="327"/>
      <c r="G23" s="287"/>
      <c r="H23" s="287"/>
      <c r="I23" s="287"/>
      <c r="J23" s="287"/>
      <c r="K23" s="288">
        <f t="shared" si="1"/>
        <v>0</v>
      </c>
      <c r="M23" s="291"/>
    </row>
    <row r="24" spans="2:13" x14ac:dyDescent="0.25">
      <c r="B24" s="285"/>
      <c r="C24" s="286" t="s">
        <v>801</v>
      </c>
      <c r="D24" s="287"/>
      <c r="E24" s="287">
        <f>'PROYECCION BALANCE'!$B$31</f>
        <v>333528733</v>
      </c>
      <c r="F24" s="327"/>
      <c r="G24" s="287"/>
      <c r="H24" s="287"/>
      <c r="I24" s="287"/>
      <c r="J24" s="287"/>
      <c r="K24" s="288">
        <f>+E24+G24-F24</f>
        <v>333528733</v>
      </c>
      <c r="M24" s="292"/>
    </row>
    <row r="25" spans="2:13" x14ac:dyDescent="0.25">
      <c r="B25" s="285"/>
      <c r="C25" s="286" t="s">
        <v>802</v>
      </c>
      <c r="D25" s="287"/>
      <c r="E25" s="287"/>
      <c r="F25" s="327"/>
      <c r="G25" s="287"/>
      <c r="H25" s="287"/>
      <c r="I25" s="287"/>
      <c r="J25" s="287"/>
      <c r="K25" s="288">
        <f t="shared" si="1"/>
        <v>0</v>
      </c>
      <c r="M25" s="293"/>
    </row>
    <row r="26" spans="2:13" x14ac:dyDescent="0.25">
      <c r="B26" s="285"/>
      <c r="C26" s="286" t="s">
        <v>803</v>
      </c>
      <c r="D26" s="287"/>
      <c r="E26" s="287"/>
      <c r="F26" s="327"/>
      <c r="G26" s="287"/>
      <c r="H26" s="287"/>
      <c r="I26" s="287">
        <f>H39</f>
        <v>0</v>
      </c>
      <c r="J26" s="287"/>
      <c r="K26" s="288">
        <f>I39</f>
        <v>47879925.150881976</v>
      </c>
      <c r="M26" s="294"/>
    </row>
    <row r="27" spans="2:13" x14ac:dyDescent="0.25">
      <c r="B27" s="285"/>
      <c r="C27" s="286" t="s">
        <v>804</v>
      </c>
      <c r="D27" s="287"/>
      <c r="E27" s="287">
        <f>'PROYECCION BALANCE'!$B$33</f>
        <v>15915374.01000011</v>
      </c>
      <c r="F27" s="327"/>
      <c r="G27" s="287"/>
      <c r="H27" s="287">
        <f>+G27</f>
        <v>0</v>
      </c>
      <c r="I27" s="287"/>
      <c r="J27" s="287"/>
      <c r="K27" s="288">
        <f>+E27+G27-F27</f>
        <v>15915374.01000011</v>
      </c>
      <c r="M27" s="294"/>
    </row>
    <row r="28" spans="2:13" x14ac:dyDescent="0.25">
      <c r="B28" s="295"/>
      <c r="C28" s="286" t="s">
        <v>102</v>
      </c>
      <c r="D28" s="296"/>
      <c r="E28" s="296"/>
      <c r="F28" s="328"/>
      <c r="G28" s="296">
        <f>'PROY ESTADO DE RESULTADOS'!$C$8</f>
        <v>886069548.49635005</v>
      </c>
      <c r="H28" s="296">
        <f>G28</f>
        <v>886069548.49635005</v>
      </c>
      <c r="I28" s="296">
        <f t="shared" ref="I28:I38" si="2">+F28</f>
        <v>0</v>
      </c>
      <c r="J28" s="296"/>
      <c r="K28" s="297"/>
      <c r="M28" s="293"/>
    </row>
    <row r="29" spans="2:13" x14ac:dyDescent="0.25">
      <c r="B29" s="295"/>
      <c r="C29" s="286" t="s">
        <v>814</v>
      </c>
      <c r="D29" s="296"/>
      <c r="E29" s="296"/>
      <c r="F29" s="328"/>
      <c r="G29" s="296">
        <f>'PROY ESTADO DE RESULTADOS'!$C$18</f>
        <v>1342578.5496</v>
      </c>
      <c r="H29" s="296">
        <f>G29</f>
        <v>1342578.5496</v>
      </c>
      <c r="I29" s="296">
        <f t="shared" si="2"/>
        <v>0</v>
      </c>
      <c r="J29" s="296"/>
      <c r="K29" s="297"/>
      <c r="M29" s="293"/>
    </row>
    <row r="30" spans="2:13" x14ac:dyDescent="0.25">
      <c r="B30" s="295"/>
      <c r="C30" s="286" t="s">
        <v>805</v>
      </c>
      <c r="D30" s="296"/>
      <c r="E30" s="296"/>
      <c r="F30" s="328">
        <f>'PROY ESTADO DE RESULTADOS'!$C$9</f>
        <v>572278457.83500004</v>
      </c>
      <c r="G30" s="296"/>
      <c r="H30" s="296"/>
      <c r="I30" s="296">
        <f t="shared" si="2"/>
        <v>572278457.83500004</v>
      </c>
      <c r="J30" s="296"/>
      <c r="K30" s="297"/>
      <c r="M30" s="293"/>
    </row>
    <row r="31" spans="2:13" x14ac:dyDescent="0.25">
      <c r="B31" s="295"/>
      <c r="C31" s="286" t="s">
        <v>806</v>
      </c>
      <c r="D31" s="296"/>
      <c r="E31" s="296"/>
      <c r="F31" s="328">
        <f>'PROY ESTADO DE RESULTADOS'!$C$11</f>
        <v>100142129.4005</v>
      </c>
      <c r="G31" s="296"/>
      <c r="H31" s="296"/>
      <c r="I31" s="296">
        <f t="shared" si="2"/>
        <v>100142129.4005</v>
      </c>
      <c r="J31" s="296"/>
      <c r="K31" s="297"/>
      <c r="M31" s="293"/>
    </row>
    <row r="32" spans="2:13" x14ac:dyDescent="0.25">
      <c r="B32" s="295"/>
      <c r="C32" s="286" t="s">
        <v>106</v>
      </c>
      <c r="D32" s="296"/>
      <c r="E32" s="296"/>
      <c r="F32" s="328">
        <f>'PROY ESTADO DE RESULTADOS'!$C$12</f>
        <v>30886419.0174</v>
      </c>
      <c r="G32" s="296"/>
      <c r="H32" s="296"/>
      <c r="I32" s="296">
        <f t="shared" si="2"/>
        <v>30886419.0174</v>
      </c>
      <c r="J32" s="296"/>
      <c r="K32" s="297"/>
      <c r="M32" s="293"/>
    </row>
    <row r="33" spans="2:13" x14ac:dyDescent="0.25">
      <c r="B33" s="295"/>
      <c r="C33" s="286" t="s">
        <v>807</v>
      </c>
      <c r="D33" s="296"/>
      <c r="E33" s="296"/>
      <c r="F33" s="328">
        <f>'PROY ESTADO DE RESULTADOS'!$C$13</f>
        <v>17550669.899999999</v>
      </c>
      <c r="G33" s="296"/>
      <c r="H33" s="296"/>
      <c r="I33" s="296">
        <f t="shared" si="2"/>
        <v>17550669.899999999</v>
      </c>
      <c r="J33" s="296"/>
      <c r="K33" s="297"/>
      <c r="M33" s="293"/>
    </row>
    <row r="34" spans="2:13" x14ac:dyDescent="0.25">
      <c r="B34" s="295"/>
      <c r="C34" s="286" t="s">
        <v>808</v>
      </c>
      <c r="D34" s="296"/>
      <c r="E34" s="296"/>
      <c r="F34" s="328">
        <f>'PROY ESTADO DE RESULTADOS'!$C$15</f>
        <v>57725188.252699994</v>
      </c>
      <c r="G34" s="296"/>
      <c r="H34" s="296"/>
      <c r="I34" s="296">
        <f t="shared" si="2"/>
        <v>57725188.252699994</v>
      </c>
      <c r="J34" s="296"/>
      <c r="K34" s="297"/>
      <c r="M34" s="293"/>
    </row>
    <row r="35" spans="2:13" x14ac:dyDescent="0.25">
      <c r="B35" s="295"/>
      <c r="C35" s="286" t="s">
        <v>809</v>
      </c>
      <c r="D35" s="296"/>
      <c r="E35" s="296"/>
      <c r="F35" s="328"/>
      <c r="G35" s="296"/>
      <c r="H35" s="296"/>
      <c r="I35" s="296"/>
      <c r="J35" s="296"/>
      <c r="K35" s="297"/>
      <c r="M35" s="293"/>
    </row>
    <row r="36" spans="2:13" x14ac:dyDescent="0.25">
      <c r="B36" s="295"/>
      <c r="C36" s="286" t="s">
        <v>111</v>
      </c>
      <c r="D36" s="296"/>
      <c r="E36" s="296"/>
      <c r="F36" s="328">
        <f>'PROY ESTADO DE RESULTADOS'!$C$19</f>
        <v>36283921.502649993</v>
      </c>
      <c r="G36" s="296"/>
      <c r="H36" s="296"/>
      <c r="I36" s="296">
        <f t="shared" si="2"/>
        <v>36283921.502649993</v>
      </c>
      <c r="J36" s="296"/>
      <c r="K36" s="297"/>
      <c r="M36" s="293"/>
    </row>
    <row r="37" spans="2:13" x14ac:dyDescent="0.25">
      <c r="B37" s="295"/>
      <c r="C37" s="286"/>
      <c r="D37" s="296"/>
      <c r="E37" s="296"/>
      <c r="F37" s="296"/>
      <c r="G37" s="296"/>
      <c r="H37" s="296"/>
      <c r="I37" s="296">
        <f t="shared" si="2"/>
        <v>0</v>
      </c>
      <c r="J37" s="296"/>
      <c r="K37" s="297"/>
      <c r="M37" s="293"/>
    </row>
    <row r="38" spans="2:13" x14ac:dyDescent="0.25">
      <c r="B38" s="295"/>
      <c r="C38" s="286" t="s">
        <v>810</v>
      </c>
      <c r="D38" s="296"/>
      <c r="E38" s="296"/>
      <c r="F38" s="296">
        <f>(SUM(G28:G29)-SUM(F30:F36))*34%</f>
        <v>24665415.986817989</v>
      </c>
      <c r="G38" s="296"/>
      <c r="H38" s="296"/>
      <c r="I38" s="296">
        <f t="shared" si="2"/>
        <v>24665415.986817989</v>
      </c>
      <c r="J38" s="296"/>
      <c r="K38" s="297"/>
      <c r="M38" s="293"/>
    </row>
    <row r="39" spans="2:13" ht="15" thickBot="1" x14ac:dyDescent="0.3">
      <c r="B39" s="295"/>
      <c r="C39" s="286" t="s">
        <v>811</v>
      </c>
      <c r="D39" s="296"/>
      <c r="E39" s="296"/>
      <c r="F39" s="296"/>
      <c r="G39" s="296"/>
      <c r="H39" s="296"/>
      <c r="I39" s="296">
        <f>SUM(H28:H29)-SUM(I30:I36)-I38</f>
        <v>47879925.150881976</v>
      </c>
      <c r="J39" s="296"/>
      <c r="K39" s="297"/>
      <c r="M39" s="293"/>
    </row>
    <row r="40" spans="2:13" ht="15" thickBot="1" x14ac:dyDescent="0.3">
      <c r="B40" s="591" t="s">
        <v>812</v>
      </c>
      <c r="C40" s="592"/>
      <c r="D40" s="298">
        <f t="shared" ref="D40:K40" si="3">SUM(D6:D39)</f>
        <v>747414550.15999997</v>
      </c>
      <c r="E40" s="298">
        <f t="shared" si="3"/>
        <v>747414550.15999997</v>
      </c>
      <c r="F40" s="298">
        <f t="shared" si="3"/>
        <v>4226858796.134963</v>
      </c>
      <c r="G40" s="298">
        <f t="shared" si="3"/>
        <v>4226858796.1349645</v>
      </c>
      <c r="H40" s="298">
        <f t="shared" si="3"/>
        <v>912077543.03276801</v>
      </c>
      <c r="I40" s="298">
        <f t="shared" si="3"/>
        <v>912077543.03276789</v>
      </c>
      <c r="J40" s="298">
        <f t="shared" si="3"/>
        <v>808652039.51366508</v>
      </c>
      <c r="K40" s="298">
        <f t="shared" si="3"/>
        <v>808652039.51366508</v>
      </c>
      <c r="M40" s="293"/>
    </row>
    <row r="41" spans="2:13" x14ac:dyDescent="0.25">
      <c r="E41" s="290">
        <f>+D40-E40</f>
        <v>0</v>
      </c>
      <c r="G41" s="290">
        <f>+F40-G40</f>
        <v>0</v>
      </c>
      <c r="I41" s="290">
        <f>+H40-I40</f>
        <v>0</v>
      </c>
      <c r="K41" s="290">
        <f>+J40-K40</f>
        <v>0</v>
      </c>
      <c r="M41" s="293"/>
    </row>
    <row r="42" spans="2:13" x14ac:dyDescent="0.25">
      <c r="E42" s="290"/>
      <c r="G42" s="290"/>
      <c r="I42" s="290"/>
      <c r="K42" s="290"/>
      <c r="M42" s="293"/>
    </row>
    <row r="43" spans="2:13" x14ac:dyDescent="0.25">
      <c r="M43" s="293"/>
    </row>
    <row r="44" spans="2:13" ht="15" thickBot="1" x14ac:dyDescent="0.3">
      <c r="M44" s="293"/>
    </row>
    <row r="45" spans="2:13" ht="15" thickBot="1" x14ac:dyDescent="0.3">
      <c r="B45" s="277"/>
      <c r="C45" s="277"/>
      <c r="D45" s="593">
        <v>2014</v>
      </c>
      <c r="E45" s="594"/>
      <c r="F45" s="593" t="s">
        <v>784</v>
      </c>
      <c r="G45" s="594"/>
      <c r="H45" s="593" t="s">
        <v>785</v>
      </c>
      <c r="I45" s="594"/>
      <c r="J45" s="593">
        <f>D45+1</f>
        <v>2015</v>
      </c>
      <c r="K45" s="594"/>
    </row>
    <row r="46" spans="2:13" ht="15" thickBot="1" x14ac:dyDescent="0.3">
      <c r="B46" s="278" t="s">
        <v>786</v>
      </c>
      <c r="C46" s="278" t="s">
        <v>787</v>
      </c>
      <c r="D46" s="279" t="s">
        <v>788</v>
      </c>
      <c r="E46" s="279" t="s">
        <v>789</v>
      </c>
      <c r="F46" s="279" t="s">
        <v>788</v>
      </c>
      <c r="G46" s="279" t="s">
        <v>789</v>
      </c>
      <c r="H46" s="279" t="s">
        <v>788</v>
      </c>
      <c r="I46" s="279" t="s">
        <v>789</v>
      </c>
      <c r="J46" s="279" t="s">
        <v>788</v>
      </c>
      <c r="K46" s="279" t="s">
        <v>789</v>
      </c>
    </row>
    <row r="47" spans="2:13" x14ac:dyDescent="0.25">
      <c r="B47" s="280"/>
      <c r="C47" s="281" t="s">
        <v>479</v>
      </c>
      <c r="D47" s="282">
        <f t="shared" ref="D47:D57" si="4">J6</f>
        <v>104150252.21651077</v>
      </c>
      <c r="E47" s="283"/>
      <c r="F47" s="283">
        <f>G50</f>
        <v>1050917510.8530402</v>
      </c>
      <c r="G47" s="283">
        <f>F72+F73+F75+F77+F59+F60+F63+F58</f>
        <v>1018691205.0390006</v>
      </c>
      <c r="H47" s="283"/>
      <c r="I47" s="283"/>
      <c r="J47" s="282">
        <f>+D47+F47-G47</f>
        <v>136376558.03055036</v>
      </c>
      <c r="K47" s="284"/>
    </row>
    <row r="48" spans="2:13" x14ac:dyDescent="0.25">
      <c r="B48" s="285"/>
      <c r="C48" s="286" t="s">
        <v>116</v>
      </c>
      <c r="D48" s="287">
        <f t="shared" si="4"/>
        <v>17450665.5196</v>
      </c>
      <c r="E48" s="287"/>
      <c r="F48" s="287">
        <f>G70</f>
        <v>1382855.9060880002</v>
      </c>
      <c r="G48" s="287"/>
      <c r="H48" s="287"/>
      <c r="I48" s="287"/>
      <c r="J48" s="287">
        <f>+D48+F48-G48</f>
        <v>18833521.425687999</v>
      </c>
      <c r="K48" s="288"/>
    </row>
    <row r="49" spans="2:11" x14ac:dyDescent="0.25">
      <c r="B49" s="285"/>
      <c r="C49" s="286" t="s">
        <v>790</v>
      </c>
      <c r="D49" s="287">
        <f t="shared" si="4"/>
        <v>43400000</v>
      </c>
      <c r="E49" s="287"/>
      <c r="F49" s="287"/>
      <c r="G49" s="287"/>
      <c r="H49" s="287"/>
      <c r="I49" s="287"/>
      <c r="J49" s="287">
        <f>+D49+F49-G49</f>
        <v>43400000</v>
      </c>
      <c r="K49" s="288"/>
    </row>
    <row r="50" spans="2:11" x14ac:dyDescent="0.25">
      <c r="B50" s="285"/>
      <c r="C50" s="286" t="s">
        <v>791</v>
      </c>
      <c r="D50" s="287">
        <f t="shared" si="4"/>
        <v>100568893.75433588</v>
      </c>
      <c r="E50" s="287"/>
      <c r="F50" s="287">
        <f>G61+G69-F51</f>
        <v>1055942907.8874493</v>
      </c>
      <c r="G50" s="287">
        <f>(F50*90%)+D50</f>
        <v>1050917510.8530402</v>
      </c>
      <c r="H50" s="287"/>
      <c r="I50" s="287"/>
      <c r="J50" s="287">
        <f>+D50+F50-G50+H50-I50</f>
        <v>105594290.78874493</v>
      </c>
      <c r="K50" s="288"/>
    </row>
    <row r="51" spans="2:11" x14ac:dyDescent="0.25">
      <c r="B51" s="285"/>
      <c r="C51" s="286" t="s">
        <v>792</v>
      </c>
      <c r="D51" s="287">
        <f t="shared" si="4"/>
        <v>7755091.4355907626</v>
      </c>
      <c r="E51" s="287"/>
      <c r="F51" s="287">
        <f>G69*2.5%</f>
        <v>23258654.358754393</v>
      </c>
      <c r="G51" s="287"/>
      <c r="H51" s="287"/>
      <c r="I51" s="287">
        <f>H62</f>
        <v>27709045.181762487</v>
      </c>
      <c r="J51" s="287">
        <f>+D51+F51-G51+H51-I51</f>
        <v>3304700.6125826687</v>
      </c>
      <c r="K51" s="288"/>
    </row>
    <row r="52" spans="2:11" x14ac:dyDescent="0.25">
      <c r="B52" s="285"/>
      <c r="C52" s="286" t="s">
        <v>793</v>
      </c>
      <c r="D52" s="287">
        <f t="shared" si="4"/>
        <v>0</v>
      </c>
      <c r="E52" s="287"/>
      <c r="F52" s="287"/>
      <c r="G52" s="287"/>
      <c r="H52" s="287"/>
      <c r="I52" s="287"/>
      <c r="J52" s="287">
        <f t="shared" ref="J52:J57" si="5">+D52+F52-G52</f>
        <v>0</v>
      </c>
      <c r="K52" s="288"/>
    </row>
    <row r="53" spans="2:11" x14ac:dyDescent="0.25">
      <c r="B53" s="285"/>
      <c r="C53" s="286" t="s">
        <v>794</v>
      </c>
      <c r="D53" s="287">
        <f t="shared" si="4"/>
        <v>383711688.3876276</v>
      </c>
      <c r="E53" s="287"/>
      <c r="F53" s="287">
        <f>'PROY ESTADO DE RESULTADOS'!$D$26</f>
        <v>604725013.32761419</v>
      </c>
      <c r="G53" s="287">
        <f>F71</f>
        <v>600892380.72675002</v>
      </c>
      <c r="H53" s="287"/>
      <c r="I53" s="287"/>
      <c r="J53" s="287">
        <f t="shared" si="5"/>
        <v>387544320.98849177</v>
      </c>
      <c r="K53" s="288"/>
    </row>
    <row r="54" spans="2:11" x14ac:dyDescent="0.25">
      <c r="B54" s="285"/>
      <c r="C54" s="286" t="s">
        <v>795</v>
      </c>
      <c r="D54" s="287">
        <f t="shared" si="4"/>
        <v>95820188</v>
      </c>
      <c r="E54" s="287"/>
      <c r="F54" s="287"/>
      <c r="G54" s="287"/>
      <c r="H54" s="287"/>
      <c r="I54" s="287"/>
      <c r="J54" s="287">
        <f t="shared" si="5"/>
        <v>95820188</v>
      </c>
      <c r="K54" s="288"/>
    </row>
    <row r="55" spans="2:11" x14ac:dyDescent="0.25">
      <c r="B55" s="285"/>
      <c r="C55" s="286" t="s">
        <v>698</v>
      </c>
      <c r="D55" s="287">
        <f t="shared" si="4"/>
        <v>8630605</v>
      </c>
      <c r="E55" s="287"/>
      <c r="F55" s="287"/>
      <c r="G55" s="287"/>
      <c r="H55" s="287"/>
      <c r="I55" s="287"/>
      <c r="J55" s="287">
        <f t="shared" si="5"/>
        <v>8630605</v>
      </c>
      <c r="K55" s="288"/>
    </row>
    <row r="56" spans="2:11" x14ac:dyDescent="0.25">
      <c r="B56" s="285"/>
      <c r="C56" s="286" t="s">
        <v>796</v>
      </c>
      <c r="D56" s="287">
        <f t="shared" si="4"/>
        <v>110754795</v>
      </c>
      <c r="E56" s="287"/>
      <c r="F56" s="287"/>
      <c r="G56" s="287"/>
      <c r="H56" s="287"/>
      <c r="I56" s="287"/>
      <c r="J56" s="287">
        <f t="shared" si="5"/>
        <v>110754795</v>
      </c>
      <c r="K56" s="288"/>
    </row>
    <row r="57" spans="2:11" x14ac:dyDescent="0.25">
      <c r="B57" s="285"/>
      <c r="C57" s="286" t="s">
        <v>86</v>
      </c>
      <c r="D57" s="287">
        <f t="shared" si="4"/>
        <v>-63590139.799999997</v>
      </c>
      <c r="E57" s="287"/>
      <c r="F57" s="287"/>
      <c r="G57" s="287">
        <f>F74</f>
        <v>17550669.899999999</v>
      </c>
      <c r="H57" s="287"/>
      <c r="I57" s="287"/>
      <c r="J57" s="287">
        <f t="shared" si="5"/>
        <v>-81140809.699999988</v>
      </c>
      <c r="K57" s="288"/>
    </row>
    <row r="58" spans="2:11" x14ac:dyDescent="0.25">
      <c r="B58" s="285"/>
      <c r="C58" s="286" t="s">
        <v>797</v>
      </c>
      <c r="D58" s="287"/>
      <c r="E58" s="287">
        <f t="shared" ref="E58:E66" si="6">K17</f>
        <v>216130336.99999994</v>
      </c>
      <c r="F58" s="323">
        <v>54032584.249999985</v>
      </c>
      <c r="G58" s="287"/>
      <c r="H58" s="287"/>
      <c r="I58" s="287"/>
      <c r="J58" s="287"/>
      <c r="K58" s="288">
        <f>+E58+G58-F58</f>
        <v>162097752.74999994</v>
      </c>
    </row>
    <row r="59" spans="2:11" x14ac:dyDescent="0.25">
      <c r="B59" s="285"/>
      <c r="C59" s="286" t="s">
        <v>120</v>
      </c>
      <c r="D59" s="287"/>
      <c r="E59" s="287">
        <f t="shared" si="6"/>
        <v>141142775.63698745</v>
      </c>
      <c r="F59" s="287">
        <f>(G59*97%)</f>
        <v>732869832.87055314</v>
      </c>
      <c r="G59" s="287">
        <f>F53+F61</f>
        <v>755535910.17582798</v>
      </c>
      <c r="H59" s="287"/>
      <c r="I59" s="287"/>
      <c r="J59" s="287"/>
      <c r="K59" s="288">
        <f>+E59+G59-F59</f>
        <v>163808852.94226229</v>
      </c>
    </row>
    <row r="60" spans="2:11" x14ac:dyDescent="0.25">
      <c r="B60" s="285"/>
      <c r="C60" s="286" t="s">
        <v>798</v>
      </c>
      <c r="D60" s="287"/>
      <c r="E60" s="287">
        <f t="shared" si="6"/>
        <v>0</v>
      </c>
      <c r="F60" s="287">
        <f>E60</f>
        <v>0</v>
      </c>
      <c r="G60" s="287"/>
      <c r="H60" s="287"/>
      <c r="I60" s="287"/>
      <c r="J60" s="287"/>
      <c r="K60" s="288">
        <f>+E60+G60-F60+H60-I60</f>
        <v>0</v>
      </c>
    </row>
    <row r="61" spans="2:11" x14ac:dyDescent="0.25">
      <c r="B61" s="285"/>
      <c r="C61" s="286" t="s">
        <v>799</v>
      </c>
      <c r="D61" s="287"/>
      <c r="E61" s="287">
        <f t="shared" si="6"/>
        <v>54054894.715795591</v>
      </c>
      <c r="F61" s="287">
        <f>(F53*16%)+E61</f>
        <v>150810896.84821385</v>
      </c>
      <c r="G61" s="287">
        <f>G69*0.16</f>
        <v>148855387.8960281</v>
      </c>
      <c r="H61" s="287"/>
      <c r="I61" s="287"/>
      <c r="J61" s="287"/>
      <c r="K61" s="288">
        <f>+E61+G61-F61-H61+I61</f>
        <v>52099385.763609827</v>
      </c>
    </row>
    <row r="62" spans="2:11" x14ac:dyDescent="0.25">
      <c r="B62" s="285"/>
      <c r="C62" s="286" t="s">
        <v>800</v>
      </c>
      <c r="D62" s="287"/>
      <c r="E62" s="287">
        <f t="shared" si="6"/>
        <v>0</v>
      </c>
      <c r="F62" s="287"/>
      <c r="G62" s="287">
        <f>F79</f>
        <v>27709045.181762487</v>
      </c>
      <c r="H62" s="287">
        <f>G62</f>
        <v>27709045.181762487</v>
      </c>
      <c r="I62" s="287"/>
      <c r="J62" s="287"/>
      <c r="K62" s="288">
        <f>+E62+G62-F62-H62+I62</f>
        <v>0</v>
      </c>
    </row>
    <row r="63" spans="2:11" x14ac:dyDescent="0.25">
      <c r="B63" s="285"/>
      <c r="C63" s="286" t="s">
        <v>777</v>
      </c>
      <c r="D63" s="287"/>
      <c r="E63" s="287">
        <f t="shared" si="6"/>
        <v>0</v>
      </c>
      <c r="F63" s="287">
        <f>E63</f>
        <v>0</v>
      </c>
      <c r="G63" s="287"/>
      <c r="H63" s="287"/>
      <c r="I63" s="287"/>
      <c r="J63" s="287"/>
      <c r="K63" s="288">
        <f>+E63+G63-F63</f>
        <v>0</v>
      </c>
    </row>
    <row r="64" spans="2:11" x14ac:dyDescent="0.25">
      <c r="B64" s="285"/>
      <c r="C64" s="286"/>
      <c r="D64" s="287"/>
      <c r="E64" s="287">
        <f t="shared" si="6"/>
        <v>0</v>
      </c>
      <c r="F64" s="287"/>
      <c r="G64" s="287"/>
      <c r="H64" s="287"/>
      <c r="I64" s="287"/>
      <c r="J64" s="287"/>
      <c r="K64" s="288">
        <f>+E64+G64-F64</f>
        <v>0</v>
      </c>
    </row>
    <row r="65" spans="2:11" x14ac:dyDescent="0.25">
      <c r="B65" s="285"/>
      <c r="C65" s="286" t="s">
        <v>801</v>
      </c>
      <c r="D65" s="287"/>
      <c r="E65" s="287">
        <f t="shared" si="6"/>
        <v>333528733</v>
      </c>
      <c r="F65" s="287"/>
      <c r="G65" s="287"/>
      <c r="H65" s="287"/>
      <c r="I65" s="287"/>
      <c r="J65" s="287"/>
      <c r="K65" s="288">
        <f>+E65+G65-F65</f>
        <v>333528733</v>
      </c>
    </row>
    <row r="66" spans="2:11" x14ac:dyDescent="0.25">
      <c r="B66" s="285"/>
      <c r="C66" s="286" t="s">
        <v>802</v>
      </c>
      <c r="D66" s="287"/>
      <c r="E66" s="287">
        <f t="shared" si="6"/>
        <v>0</v>
      </c>
      <c r="F66" s="287"/>
      <c r="G66" s="287"/>
      <c r="H66" s="287"/>
      <c r="I66" s="287"/>
      <c r="J66" s="287"/>
      <c r="K66" s="288">
        <f>+E66+G66-F66</f>
        <v>0</v>
      </c>
    </row>
    <row r="67" spans="2:11" x14ac:dyDescent="0.25">
      <c r="B67" s="285"/>
      <c r="C67" s="286" t="s">
        <v>803</v>
      </c>
      <c r="D67" s="287"/>
      <c r="E67" s="287"/>
      <c r="F67" s="287"/>
      <c r="G67" s="287"/>
      <c r="H67" s="287"/>
      <c r="I67" s="287">
        <f>H80</f>
        <v>0</v>
      </c>
      <c r="J67" s="287"/>
      <c r="K67" s="288">
        <f>I80</f>
        <v>53788146.52930364</v>
      </c>
    </row>
    <row r="68" spans="2:11" x14ac:dyDescent="0.25">
      <c r="B68" s="285"/>
      <c r="C68" s="286" t="s">
        <v>804</v>
      </c>
      <c r="D68" s="287"/>
      <c r="E68" s="287">
        <f>K27+K26</f>
        <v>63795299.160882086</v>
      </c>
      <c r="F68" s="287"/>
      <c r="G68" s="287"/>
      <c r="H68" s="287">
        <f>+G68</f>
        <v>0</v>
      </c>
      <c r="I68" s="287"/>
      <c r="J68" s="287"/>
      <c r="K68" s="288">
        <f>+E68+G68-F68</f>
        <v>63795299.160882086</v>
      </c>
    </row>
    <row r="69" spans="2:11" x14ac:dyDescent="0.25">
      <c r="B69" s="295"/>
      <c r="C69" s="286" t="s">
        <v>102</v>
      </c>
      <c r="D69" s="296"/>
      <c r="E69" s="287">
        <f>K28</f>
        <v>0</v>
      </c>
      <c r="F69" s="296"/>
      <c r="G69" s="296">
        <f>'PROY ESTADO DE RESULTADOS'!$D$8</f>
        <v>930346174.35017562</v>
      </c>
      <c r="H69" s="296">
        <f>G69</f>
        <v>930346174.35017562</v>
      </c>
      <c r="I69" s="296">
        <f t="shared" ref="I69:I75" si="7">+F69</f>
        <v>0</v>
      </c>
      <c r="J69" s="296"/>
      <c r="K69" s="297"/>
    </row>
    <row r="70" spans="2:11" x14ac:dyDescent="0.25">
      <c r="B70" s="295"/>
      <c r="C70" s="286" t="s">
        <v>110</v>
      </c>
      <c r="D70" s="296"/>
      <c r="E70" s="287">
        <f>K29</f>
        <v>0</v>
      </c>
      <c r="F70" s="296"/>
      <c r="G70" s="296">
        <f>'PROY ESTADO DE RESULTADOS'!$D$18</f>
        <v>1382855.9060880002</v>
      </c>
      <c r="H70" s="296">
        <f>G70</f>
        <v>1382855.9060880002</v>
      </c>
      <c r="I70" s="296">
        <f t="shared" si="7"/>
        <v>0</v>
      </c>
      <c r="J70" s="296"/>
      <c r="K70" s="297"/>
    </row>
    <row r="71" spans="2:11" x14ac:dyDescent="0.25">
      <c r="B71" s="295"/>
      <c r="C71" s="286" t="s">
        <v>805</v>
      </c>
      <c r="D71" s="296"/>
      <c r="E71" s="296"/>
      <c r="F71" s="296">
        <f>'PROY ESTADO DE RESULTADOS'!$D$9</f>
        <v>600892380.72675002</v>
      </c>
      <c r="G71" s="296"/>
      <c r="H71" s="296"/>
      <c r="I71" s="296">
        <f t="shared" si="7"/>
        <v>600892380.72675002</v>
      </c>
      <c r="J71" s="296"/>
      <c r="K71" s="297"/>
    </row>
    <row r="72" spans="2:11" x14ac:dyDescent="0.25">
      <c r="B72" s="295"/>
      <c r="C72" s="286" t="s">
        <v>806</v>
      </c>
      <c r="D72" s="296"/>
      <c r="E72" s="296"/>
      <c r="F72" s="296">
        <f>'PROY ESTADO DE RESULTADOS'!$D$11</f>
        <v>103146393.28251502</v>
      </c>
      <c r="G72" s="296"/>
      <c r="H72" s="296"/>
      <c r="I72" s="296">
        <f t="shared" si="7"/>
        <v>103146393.28251502</v>
      </c>
      <c r="J72" s="296"/>
      <c r="K72" s="297"/>
    </row>
    <row r="73" spans="2:11" x14ac:dyDescent="0.25">
      <c r="B73" s="295"/>
      <c r="C73" s="286" t="s">
        <v>106</v>
      </c>
      <c r="D73" s="296"/>
      <c r="E73" s="296"/>
      <c r="F73" s="296">
        <f>'PROY ESTADO DE RESULTADOS'!$D$12</f>
        <v>31813011.587921999</v>
      </c>
      <c r="G73" s="296"/>
      <c r="H73" s="296"/>
      <c r="I73" s="296">
        <f t="shared" si="7"/>
        <v>31813011.587921999</v>
      </c>
      <c r="J73" s="296"/>
      <c r="K73" s="297"/>
    </row>
    <row r="74" spans="2:11" x14ac:dyDescent="0.25">
      <c r="B74" s="295"/>
      <c r="C74" s="286" t="s">
        <v>807</v>
      </c>
      <c r="D74" s="296"/>
      <c r="E74" s="296"/>
      <c r="F74" s="296">
        <f>'PROY ESTADO DE RESULTADOS'!$D$13</f>
        <v>17550669.899999999</v>
      </c>
      <c r="G74" s="296"/>
      <c r="H74" s="296"/>
      <c r="I74" s="296">
        <f t="shared" si="7"/>
        <v>17550669.899999999</v>
      </c>
      <c r="J74" s="296"/>
      <c r="K74" s="297"/>
    </row>
    <row r="75" spans="2:11" x14ac:dyDescent="0.25">
      <c r="B75" s="295"/>
      <c r="C75" s="286" t="s">
        <v>808</v>
      </c>
      <c r="D75" s="296"/>
      <c r="E75" s="296"/>
      <c r="F75" s="296">
        <f>'PROY ESTADO DE RESULTADOS'!$D$15</f>
        <v>59456943.900280997</v>
      </c>
      <c r="G75" s="296"/>
      <c r="H75" s="296"/>
      <c r="I75" s="296">
        <f t="shared" si="7"/>
        <v>59456943.900280997</v>
      </c>
      <c r="J75" s="296"/>
      <c r="K75" s="297"/>
    </row>
    <row r="76" spans="2:11" x14ac:dyDescent="0.25">
      <c r="B76" s="295"/>
      <c r="C76" s="286" t="s">
        <v>809</v>
      </c>
      <c r="D76" s="296"/>
      <c r="E76" s="296"/>
      <c r="F76" s="296"/>
      <c r="G76" s="296"/>
      <c r="H76" s="296"/>
      <c r="I76" s="296"/>
      <c r="J76" s="296"/>
      <c r="K76" s="297"/>
    </row>
    <row r="77" spans="2:11" x14ac:dyDescent="0.25">
      <c r="B77" s="295"/>
      <c r="C77" s="286" t="s">
        <v>111</v>
      </c>
      <c r="D77" s="296"/>
      <c r="E77" s="296"/>
      <c r="F77" s="296">
        <f>'PROY ESTADO DE RESULTADOS'!$D$19</f>
        <v>37372439.147729494</v>
      </c>
      <c r="G77" s="296"/>
      <c r="H77" s="296"/>
      <c r="I77" s="296">
        <f>+F77</f>
        <v>37372439.147729494</v>
      </c>
      <c r="J77" s="296"/>
      <c r="K77" s="297"/>
    </row>
    <row r="78" spans="2:11" x14ac:dyDescent="0.25">
      <c r="B78" s="295"/>
      <c r="C78" s="286"/>
      <c r="D78" s="296"/>
      <c r="E78" s="296"/>
      <c r="F78" s="296"/>
      <c r="G78" s="296"/>
      <c r="H78" s="296"/>
      <c r="I78" s="296">
        <f>+F78</f>
        <v>0</v>
      </c>
      <c r="J78" s="296"/>
      <c r="K78" s="297"/>
    </row>
    <row r="79" spans="2:11" x14ac:dyDescent="0.25">
      <c r="B79" s="295"/>
      <c r="C79" s="286" t="s">
        <v>810</v>
      </c>
      <c r="D79" s="296"/>
      <c r="E79" s="296"/>
      <c r="F79" s="296">
        <f>(SUM(G69:G70)-SUM(F71:F77))*34%</f>
        <v>27709045.181762487</v>
      </c>
      <c r="G79" s="296"/>
      <c r="H79" s="296"/>
      <c r="I79" s="296">
        <f>+F79</f>
        <v>27709045.181762487</v>
      </c>
      <c r="J79" s="296"/>
      <c r="K79" s="297"/>
    </row>
    <row r="80" spans="2:11" ht="15" thickBot="1" x14ac:dyDescent="0.3">
      <c r="B80" s="295"/>
      <c r="C80" s="286" t="s">
        <v>811</v>
      </c>
      <c r="D80" s="296"/>
      <c r="E80" s="296"/>
      <c r="F80" s="296"/>
      <c r="G80" s="296"/>
      <c r="H80" s="296"/>
      <c r="I80" s="296">
        <f>SUM(H69:H70)-SUM(I71:I77)-I79</f>
        <v>53788146.52930364</v>
      </c>
      <c r="J80" s="296"/>
      <c r="K80" s="297"/>
    </row>
    <row r="81" spans="2:11" ht="15" thickBot="1" x14ac:dyDescent="0.3">
      <c r="B81" s="591" t="s">
        <v>812</v>
      </c>
      <c r="C81" s="592"/>
      <c r="D81" s="298">
        <f t="shared" ref="D81:K81" si="8">SUM(D47:D80)</f>
        <v>808652039.51366508</v>
      </c>
      <c r="E81" s="298">
        <f t="shared" si="8"/>
        <v>808652039.51366508</v>
      </c>
      <c r="F81" s="298">
        <f t="shared" si="8"/>
        <v>4551881140.0286722</v>
      </c>
      <c r="G81" s="298">
        <f t="shared" si="8"/>
        <v>4551881140.0286732</v>
      </c>
      <c r="H81" s="298">
        <f t="shared" si="8"/>
        <v>959438075.43802607</v>
      </c>
      <c r="I81" s="298">
        <f t="shared" si="8"/>
        <v>959438075.43802607</v>
      </c>
      <c r="J81" s="298">
        <f t="shared" si="8"/>
        <v>829118170.14605784</v>
      </c>
      <c r="K81" s="298">
        <f t="shared" si="8"/>
        <v>829118170.14605784</v>
      </c>
    </row>
    <row r="82" spans="2:11" x14ac:dyDescent="0.25">
      <c r="E82" s="290">
        <f>+D81-E81</f>
        <v>0</v>
      </c>
      <c r="G82" s="290">
        <f>+F81-G81</f>
        <v>0</v>
      </c>
      <c r="I82" s="290">
        <f>+H81-I81</f>
        <v>0</v>
      </c>
      <c r="K82" s="290">
        <f>+J81-K81</f>
        <v>0</v>
      </c>
    </row>
    <row r="84" spans="2:11" x14ac:dyDescent="0.25">
      <c r="E84" s="290"/>
      <c r="G84" s="290"/>
      <c r="I84" s="290"/>
      <c r="K84" s="290"/>
    </row>
    <row r="85" spans="2:11" ht="15" thickBot="1" x14ac:dyDescent="0.3"/>
    <row r="86" spans="2:11" ht="15" thickBot="1" x14ac:dyDescent="0.3">
      <c r="B86" s="277"/>
      <c r="C86" s="277"/>
      <c r="D86" s="593">
        <f>J45</f>
        <v>2015</v>
      </c>
      <c r="E86" s="594"/>
      <c r="F86" s="593" t="s">
        <v>784</v>
      </c>
      <c r="G86" s="594"/>
      <c r="H86" s="593" t="s">
        <v>785</v>
      </c>
      <c r="I86" s="594"/>
      <c r="J86" s="593">
        <f>D86+1</f>
        <v>2016</v>
      </c>
      <c r="K86" s="594"/>
    </row>
    <row r="87" spans="2:11" ht="15" thickBot="1" x14ac:dyDescent="0.3">
      <c r="B87" s="278" t="s">
        <v>786</v>
      </c>
      <c r="C87" s="278" t="s">
        <v>787</v>
      </c>
      <c r="D87" s="279" t="s">
        <v>788</v>
      </c>
      <c r="E87" s="279" t="s">
        <v>789</v>
      </c>
      <c r="F87" s="279" t="s">
        <v>788</v>
      </c>
      <c r="G87" s="279" t="s">
        <v>789</v>
      </c>
      <c r="H87" s="279" t="s">
        <v>788</v>
      </c>
      <c r="I87" s="279" t="s">
        <v>789</v>
      </c>
      <c r="J87" s="279" t="s">
        <v>788</v>
      </c>
      <c r="K87" s="279" t="s">
        <v>789</v>
      </c>
    </row>
    <row r="88" spans="2:11" x14ac:dyDescent="0.25">
      <c r="B88" s="280"/>
      <c r="C88" s="281" t="s">
        <v>479</v>
      </c>
      <c r="D88" s="282">
        <f t="shared" ref="D88:D98" si="9">J47</f>
        <v>136376558.03055036</v>
      </c>
      <c r="E88" s="283"/>
      <c r="F88" s="283">
        <f>G91</f>
        <v>1163215056.8730335</v>
      </c>
      <c r="G88" s="283">
        <f>F113+F114+F116+F118+F100+F101+F104+F99</f>
        <v>1101536435.5239096</v>
      </c>
      <c r="H88" s="283"/>
      <c r="I88" s="283"/>
      <c r="J88" s="282">
        <f>+D88+F88-G88</f>
        <v>198055179.37967443</v>
      </c>
      <c r="K88" s="284"/>
    </row>
    <row r="89" spans="2:11" x14ac:dyDescent="0.25">
      <c r="B89" s="285"/>
      <c r="C89" s="286" t="s">
        <v>116</v>
      </c>
      <c r="D89" s="287">
        <f t="shared" si="9"/>
        <v>18833521.425687999</v>
      </c>
      <c r="E89" s="287"/>
      <c r="F89" s="287">
        <f>G111</f>
        <v>1424341.5832706401</v>
      </c>
      <c r="G89" s="287"/>
      <c r="H89" s="287"/>
      <c r="I89" s="287"/>
      <c r="J89" s="287">
        <f>+D89+F89-G89</f>
        <v>20257863.008958638</v>
      </c>
      <c r="K89" s="288"/>
    </row>
    <row r="90" spans="2:11" x14ac:dyDescent="0.25">
      <c r="B90" s="285"/>
      <c r="C90" s="286" t="s">
        <v>790</v>
      </c>
      <c r="D90" s="287">
        <f t="shared" si="9"/>
        <v>43400000</v>
      </c>
      <c r="E90" s="287"/>
      <c r="F90" s="287"/>
      <c r="G90" s="287"/>
      <c r="H90" s="287"/>
      <c r="I90" s="287"/>
      <c r="J90" s="287">
        <f>+D90+F90-G90</f>
        <v>43400000</v>
      </c>
      <c r="K90" s="288"/>
    </row>
    <row r="91" spans="2:11" x14ac:dyDescent="0.25">
      <c r="B91" s="285"/>
      <c r="C91" s="286" t="s">
        <v>791</v>
      </c>
      <c r="D91" s="287">
        <f t="shared" si="9"/>
        <v>105594290.78874493</v>
      </c>
      <c r="E91" s="287"/>
      <c r="F91" s="287">
        <f>G102+G110-F92</f>
        <v>1175134184.5380983</v>
      </c>
      <c r="G91" s="287">
        <f>(F91*90%)+D91</f>
        <v>1163215056.8730335</v>
      </c>
      <c r="H91" s="287"/>
      <c r="I91" s="287"/>
      <c r="J91" s="287">
        <f>+D91+F91-G91+H91-I91</f>
        <v>117513418.45380974</v>
      </c>
      <c r="K91" s="288"/>
    </row>
    <row r="92" spans="2:11" x14ac:dyDescent="0.25">
      <c r="B92" s="285"/>
      <c r="C92" s="286" t="s">
        <v>792</v>
      </c>
      <c r="D92" s="287">
        <f t="shared" si="9"/>
        <v>3304700.6125826687</v>
      </c>
      <c r="E92" s="287"/>
      <c r="F92" s="287">
        <f>G110*2.5%</f>
        <v>25884012.875288509</v>
      </c>
      <c r="G92" s="287"/>
      <c r="H92" s="287"/>
      <c r="I92" s="287">
        <f>H103</f>
        <v>27678873.332967639</v>
      </c>
      <c r="J92" s="287">
        <f>+D92+F92-G92+H92-I92</f>
        <v>1509840.1549035385</v>
      </c>
      <c r="K92" s="288"/>
    </row>
    <row r="93" spans="2:11" x14ac:dyDescent="0.25">
      <c r="B93" s="285"/>
      <c r="C93" s="286" t="s">
        <v>793</v>
      </c>
      <c r="D93" s="287">
        <f t="shared" si="9"/>
        <v>0</v>
      </c>
      <c r="E93" s="287"/>
      <c r="F93" s="287"/>
      <c r="G93" s="287"/>
      <c r="H93" s="287"/>
      <c r="I93" s="287"/>
      <c r="J93" s="287">
        <f t="shared" ref="J93:J98" si="10">+D93+F93-G93</f>
        <v>0</v>
      </c>
      <c r="K93" s="288"/>
    </row>
    <row r="94" spans="2:11" x14ac:dyDescent="0.25">
      <c r="B94" s="285"/>
      <c r="C94" s="286" t="s">
        <v>794</v>
      </c>
      <c r="D94" s="287">
        <f t="shared" si="9"/>
        <v>387544320.98849177</v>
      </c>
      <c r="E94" s="287"/>
      <c r="F94" s="287">
        <f>'PROY ESTADO DE RESULTADOS'!$E$26</f>
        <v>672984334.75750124</v>
      </c>
      <c r="G94" s="287">
        <f>F112</f>
        <v>668793219.74887276</v>
      </c>
      <c r="H94" s="287"/>
      <c r="I94" s="287"/>
      <c r="J94" s="287">
        <f t="shared" si="10"/>
        <v>391735435.99712026</v>
      </c>
      <c r="K94" s="288"/>
    </row>
    <row r="95" spans="2:11" x14ac:dyDescent="0.25">
      <c r="B95" s="285"/>
      <c r="C95" s="286" t="s">
        <v>795</v>
      </c>
      <c r="D95" s="287">
        <f t="shared" si="9"/>
        <v>95820188</v>
      </c>
      <c r="E95" s="287"/>
      <c r="F95" s="287"/>
      <c r="G95" s="287"/>
      <c r="H95" s="287"/>
      <c r="I95" s="287"/>
      <c r="J95" s="287">
        <f t="shared" si="10"/>
        <v>95820188</v>
      </c>
      <c r="K95" s="288"/>
    </row>
    <row r="96" spans="2:11" x14ac:dyDescent="0.25">
      <c r="B96" s="285"/>
      <c r="C96" s="286" t="s">
        <v>698</v>
      </c>
      <c r="D96" s="287">
        <f t="shared" si="9"/>
        <v>8630605</v>
      </c>
      <c r="E96" s="287"/>
      <c r="F96" s="287"/>
      <c r="G96" s="287"/>
      <c r="H96" s="287"/>
      <c r="I96" s="287"/>
      <c r="J96" s="287">
        <f t="shared" si="10"/>
        <v>8630605</v>
      </c>
      <c r="K96" s="288"/>
    </row>
    <row r="97" spans="2:11" x14ac:dyDescent="0.25">
      <c r="B97" s="285"/>
      <c r="C97" s="286" t="s">
        <v>796</v>
      </c>
      <c r="D97" s="287">
        <f t="shared" si="9"/>
        <v>110754795</v>
      </c>
      <c r="E97" s="287"/>
      <c r="F97" s="287"/>
      <c r="G97" s="287"/>
      <c r="H97" s="287"/>
      <c r="I97" s="287"/>
      <c r="J97" s="287">
        <f t="shared" si="10"/>
        <v>110754795</v>
      </c>
      <c r="K97" s="288"/>
    </row>
    <row r="98" spans="2:11" x14ac:dyDescent="0.25">
      <c r="B98" s="285"/>
      <c r="C98" s="286" t="s">
        <v>86</v>
      </c>
      <c r="D98" s="287">
        <f t="shared" si="9"/>
        <v>-81140809.699999988</v>
      </c>
      <c r="E98" s="287"/>
      <c r="F98" s="287"/>
      <c r="G98" s="287">
        <f>F115</f>
        <v>17550669.899999999</v>
      </c>
      <c r="H98" s="287"/>
      <c r="I98" s="287"/>
      <c r="J98" s="287">
        <f t="shared" si="10"/>
        <v>-98691479.599999994</v>
      </c>
      <c r="K98" s="288"/>
    </row>
    <row r="99" spans="2:11" x14ac:dyDescent="0.25">
      <c r="B99" s="285"/>
      <c r="C99" s="286" t="s">
        <v>797</v>
      </c>
      <c r="D99" s="287"/>
      <c r="E99" s="287">
        <f t="shared" ref="E99:E107" si="11">K58</f>
        <v>162097752.74999994</v>
      </c>
      <c r="F99" s="287">
        <v>54032584.249999985</v>
      </c>
      <c r="G99" s="287"/>
      <c r="H99" s="287"/>
      <c r="I99" s="287"/>
      <c r="J99" s="287"/>
      <c r="K99" s="288">
        <f>+E99+G99-F99</f>
        <v>108065168.49999996</v>
      </c>
    </row>
    <row r="100" spans="2:11" x14ac:dyDescent="0.25">
      <c r="B100" s="285"/>
      <c r="C100" s="286" t="s">
        <v>120</v>
      </c>
      <c r="D100" s="287"/>
      <c r="E100" s="287">
        <f t="shared" si="11"/>
        <v>163808852.94226229</v>
      </c>
      <c r="F100" s="287">
        <f>(G100*97%)</f>
        <v>807778377.6598419</v>
      </c>
      <c r="G100" s="287">
        <f>F94+F102</f>
        <v>832761214.08231127</v>
      </c>
      <c r="H100" s="287"/>
      <c r="I100" s="287"/>
      <c r="J100" s="287"/>
      <c r="K100" s="288">
        <f>+E100+G100-F100</f>
        <v>188791689.36473167</v>
      </c>
    </row>
    <row r="101" spans="2:11" x14ac:dyDescent="0.25">
      <c r="B101" s="285"/>
      <c r="C101" s="286" t="s">
        <v>798</v>
      </c>
      <c r="D101" s="287"/>
      <c r="E101" s="287">
        <f t="shared" si="11"/>
        <v>0</v>
      </c>
      <c r="F101" s="287">
        <f>E101</f>
        <v>0</v>
      </c>
      <c r="G101" s="287"/>
      <c r="H101" s="287"/>
      <c r="I101" s="287"/>
      <c r="J101" s="287"/>
      <c r="K101" s="288">
        <f>+E101+G101-F101+H101-I101</f>
        <v>0</v>
      </c>
    </row>
    <row r="102" spans="2:11" x14ac:dyDescent="0.25">
      <c r="B102" s="285"/>
      <c r="C102" s="286" t="s">
        <v>799</v>
      </c>
      <c r="D102" s="287"/>
      <c r="E102" s="287">
        <f t="shared" si="11"/>
        <v>52099385.763609827</v>
      </c>
      <c r="F102" s="287">
        <f>(F94*16%)+E102</f>
        <v>159776879.32481003</v>
      </c>
      <c r="G102" s="287">
        <f>G110*0.16</f>
        <v>165657682.40184644</v>
      </c>
      <c r="H102" s="287"/>
      <c r="I102" s="287"/>
      <c r="J102" s="287"/>
      <c r="K102" s="288">
        <f>+E102+G102-F102-H102+I102</f>
        <v>57980188.840646237</v>
      </c>
    </row>
    <row r="103" spans="2:11" x14ac:dyDescent="0.25">
      <c r="B103" s="285"/>
      <c r="C103" s="286" t="s">
        <v>800</v>
      </c>
      <c r="D103" s="287"/>
      <c r="E103" s="287">
        <f t="shared" si="11"/>
        <v>0</v>
      </c>
      <c r="F103" s="287"/>
      <c r="G103" s="287">
        <f>F120</f>
        <v>27678873.332967639</v>
      </c>
      <c r="H103" s="287">
        <f>G103</f>
        <v>27678873.332967639</v>
      </c>
      <c r="I103" s="287"/>
      <c r="J103" s="287"/>
      <c r="K103" s="288">
        <f>+E103+G103-F103-H103+I103</f>
        <v>0</v>
      </c>
    </row>
    <row r="104" spans="2:11" x14ac:dyDescent="0.25">
      <c r="B104" s="285"/>
      <c r="C104" s="286" t="s">
        <v>777</v>
      </c>
      <c r="D104" s="287"/>
      <c r="E104" s="287">
        <f t="shared" si="11"/>
        <v>0</v>
      </c>
      <c r="F104" s="287">
        <f>E104</f>
        <v>0</v>
      </c>
      <c r="G104" s="287"/>
      <c r="H104" s="287"/>
      <c r="I104" s="287"/>
      <c r="J104" s="287"/>
      <c r="K104" s="288">
        <f>+E104+G104-F104</f>
        <v>0</v>
      </c>
    </row>
    <row r="105" spans="2:11" x14ac:dyDescent="0.25">
      <c r="B105" s="285"/>
      <c r="C105" s="286"/>
      <c r="D105" s="287"/>
      <c r="E105" s="287">
        <f t="shared" si="11"/>
        <v>0</v>
      </c>
      <c r="F105" s="287"/>
      <c r="G105" s="287"/>
      <c r="H105" s="287"/>
      <c r="I105" s="287"/>
      <c r="J105" s="287"/>
      <c r="K105" s="288">
        <f>+E105+G105-F105</f>
        <v>0</v>
      </c>
    </row>
    <row r="106" spans="2:11" x14ac:dyDescent="0.25">
      <c r="B106" s="285"/>
      <c r="C106" s="286" t="s">
        <v>801</v>
      </c>
      <c r="D106" s="287"/>
      <c r="E106" s="287">
        <f t="shared" si="11"/>
        <v>333528733</v>
      </c>
      <c r="F106" s="287"/>
      <c r="G106" s="287"/>
      <c r="H106" s="287"/>
      <c r="I106" s="287"/>
      <c r="J106" s="287"/>
      <c r="K106" s="288">
        <f>+E106+G106-F106</f>
        <v>333528733</v>
      </c>
    </row>
    <row r="107" spans="2:11" x14ac:dyDescent="0.25">
      <c r="B107" s="285"/>
      <c r="C107" s="286" t="s">
        <v>802</v>
      </c>
      <c r="D107" s="287"/>
      <c r="E107" s="287">
        <f t="shared" si="11"/>
        <v>0</v>
      </c>
      <c r="F107" s="287"/>
      <c r="G107" s="287"/>
      <c r="H107" s="287"/>
      <c r="I107" s="287"/>
      <c r="J107" s="287"/>
      <c r="K107" s="288">
        <f>+E107+G107-F107</f>
        <v>0</v>
      </c>
    </row>
    <row r="108" spans="2:11" x14ac:dyDescent="0.25">
      <c r="B108" s="285"/>
      <c r="C108" s="286" t="s">
        <v>803</v>
      </c>
      <c r="D108" s="287"/>
      <c r="E108" s="287"/>
      <c r="F108" s="287"/>
      <c r="G108" s="287"/>
      <c r="H108" s="287"/>
      <c r="I108" s="287">
        <f>H121</f>
        <v>0</v>
      </c>
      <c r="J108" s="287"/>
      <c r="K108" s="288">
        <f>I121</f>
        <v>83036619.998902917</v>
      </c>
    </row>
    <row r="109" spans="2:11" x14ac:dyDescent="0.25">
      <c r="B109" s="285"/>
      <c r="C109" s="286" t="s">
        <v>804</v>
      </c>
      <c r="D109" s="287"/>
      <c r="E109" s="287">
        <f>K68+K67</f>
        <v>117583445.69018573</v>
      </c>
      <c r="F109" s="287"/>
      <c r="G109" s="287"/>
      <c r="H109" s="287">
        <f>+G109</f>
        <v>0</v>
      </c>
      <c r="I109" s="287"/>
      <c r="J109" s="287"/>
      <c r="K109" s="288">
        <f>+E109+G109-F109</f>
        <v>117583445.69018573</v>
      </c>
    </row>
    <row r="110" spans="2:11" x14ac:dyDescent="0.25">
      <c r="B110" s="295"/>
      <c r="C110" s="286" t="s">
        <v>102</v>
      </c>
      <c r="D110" s="296"/>
      <c r="E110" s="287">
        <f>K69</f>
        <v>0</v>
      </c>
      <c r="F110" s="296"/>
      <c r="G110" s="296">
        <f>'PROY ESTADO DE RESULTADOS'!$E$8</f>
        <v>1035360515.0115403</v>
      </c>
      <c r="H110" s="296">
        <f>G110</f>
        <v>1035360515.0115403</v>
      </c>
      <c r="I110" s="296">
        <f t="shared" ref="I110:I116" si="12">+F110</f>
        <v>0</v>
      </c>
      <c r="J110" s="296"/>
      <c r="K110" s="297"/>
    </row>
    <row r="111" spans="2:11" x14ac:dyDescent="0.25">
      <c r="B111" s="295"/>
      <c r="C111" s="286" t="s">
        <v>110</v>
      </c>
      <c r="D111" s="296"/>
      <c r="E111" s="287">
        <f>K70</f>
        <v>0</v>
      </c>
      <c r="F111" s="296"/>
      <c r="G111" s="296">
        <f>'PROY ESTADO DE RESULTADOS'!$E$18</f>
        <v>1424341.5832706401</v>
      </c>
      <c r="H111" s="296">
        <f>G111</f>
        <v>1424341.5832706401</v>
      </c>
      <c r="I111" s="296">
        <f t="shared" si="12"/>
        <v>0</v>
      </c>
      <c r="J111" s="296"/>
      <c r="K111" s="297"/>
    </row>
    <row r="112" spans="2:11" x14ac:dyDescent="0.25">
      <c r="B112" s="295"/>
      <c r="C112" s="286" t="s">
        <v>805</v>
      </c>
      <c r="D112" s="296"/>
      <c r="E112" s="296"/>
      <c r="F112" s="296">
        <f>'PROY ESTADO DE RESULTADOS'!$E$9</f>
        <v>668793219.74887276</v>
      </c>
      <c r="G112" s="296"/>
      <c r="H112" s="296"/>
      <c r="I112" s="296">
        <f t="shared" si="12"/>
        <v>668793219.74887276</v>
      </c>
      <c r="J112" s="296"/>
      <c r="K112" s="297"/>
    </row>
    <row r="113" spans="2:11" x14ac:dyDescent="0.25">
      <c r="B113" s="295"/>
      <c r="C113" s="286" t="s">
        <v>806</v>
      </c>
      <c r="D113" s="296"/>
      <c r="E113" s="296"/>
      <c r="F113" s="296">
        <f>'PROY ESTADO DE RESULTADOS'!$E$11</f>
        <v>106240785.08099045</v>
      </c>
      <c r="G113" s="296"/>
      <c r="H113" s="296"/>
      <c r="I113" s="296">
        <f t="shared" si="12"/>
        <v>106240785.08099045</v>
      </c>
      <c r="J113" s="296"/>
      <c r="K113" s="297"/>
    </row>
    <row r="114" spans="2:11" x14ac:dyDescent="0.25">
      <c r="B114" s="295"/>
      <c r="C114" s="286" t="s">
        <v>106</v>
      </c>
      <c r="D114" s="296"/>
      <c r="E114" s="296"/>
      <c r="F114" s="296">
        <f>'PROY ESTADO DE RESULTADOS'!$E$12</f>
        <v>33750423.993626453</v>
      </c>
      <c r="G114" s="296"/>
      <c r="H114" s="296"/>
      <c r="I114" s="296">
        <f t="shared" si="12"/>
        <v>33750423.993626453</v>
      </c>
      <c r="J114" s="296"/>
      <c r="K114" s="297"/>
    </row>
    <row r="115" spans="2:11" x14ac:dyDescent="0.25">
      <c r="B115" s="295"/>
      <c r="C115" s="286" t="s">
        <v>807</v>
      </c>
      <c r="D115" s="296"/>
      <c r="E115" s="296"/>
      <c r="F115" s="296">
        <f>'PROY ESTADO DE RESULTADOS'!$E$13</f>
        <v>17550669.899999999</v>
      </c>
      <c r="G115" s="296"/>
      <c r="H115" s="296"/>
      <c r="I115" s="296">
        <f t="shared" si="12"/>
        <v>17550669.899999999</v>
      </c>
      <c r="J115" s="296"/>
      <c r="K115" s="297"/>
    </row>
    <row r="116" spans="2:11" x14ac:dyDescent="0.25">
      <c r="B116" s="295"/>
      <c r="C116" s="286" t="s">
        <v>808</v>
      </c>
      <c r="D116" s="296"/>
      <c r="E116" s="296"/>
      <c r="F116" s="296">
        <f>'PROY ESTADO DE RESULTADOS'!$E$15</f>
        <v>61240652.21728944</v>
      </c>
      <c r="G116" s="296"/>
      <c r="H116" s="296"/>
      <c r="I116" s="296">
        <f t="shared" si="12"/>
        <v>61240652.21728944</v>
      </c>
      <c r="J116" s="296"/>
      <c r="K116" s="297"/>
    </row>
    <row r="117" spans="2:11" x14ac:dyDescent="0.25">
      <c r="B117" s="295"/>
      <c r="C117" s="286" t="s">
        <v>809</v>
      </c>
      <c r="D117" s="296"/>
      <c r="E117" s="296"/>
      <c r="F117" s="296"/>
      <c r="G117" s="296"/>
      <c r="H117" s="296"/>
      <c r="I117" s="296"/>
      <c r="J117" s="296"/>
      <c r="K117" s="297"/>
    </row>
    <row r="118" spans="2:11" x14ac:dyDescent="0.25">
      <c r="B118" s="295"/>
      <c r="C118" s="286" t="s">
        <v>111</v>
      </c>
      <c r="D118" s="296"/>
      <c r="E118" s="296"/>
      <c r="F118" s="296">
        <f>'PROY ESTADO DE RESULTADOS'!$E$19</f>
        <v>38493612.322161376</v>
      </c>
      <c r="G118" s="296"/>
      <c r="H118" s="296"/>
      <c r="I118" s="296">
        <f>+F118</f>
        <v>38493612.322161376</v>
      </c>
      <c r="J118" s="296"/>
      <c r="K118" s="297"/>
    </row>
    <row r="119" spans="2:11" x14ac:dyDescent="0.25">
      <c r="B119" s="295"/>
      <c r="C119" s="286"/>
      <c r="D119" s="296"/>
      <c r="E119" s="296"/>
      <c r="F119" s="296"/>
      <c r="G119" s="296"/>
      <c r="H119" s="296"/>
      <c r="I119" s="296">
        <f>+F119</f>
        <v>0</v>
      </c>
      <c r="J119" s="296"/>
      <c r="K119" s="297"/>
    </row>
    <row r="120" spans="2:11" x14ac:dyDescent="0.25">
      <c r="B120" s="295"/>
      <c r="C120" s="286" t="s">
        <v>810</v>
      </c>
      <c r="D120" s="296"/>
      <c r="E120" s="296"/>
      <c r="F120" s="296">
        <f>(SUM(G110:G111)-SUM(F112:F118))*25%</f>
        <v>27678873.332967639</v>
      </c>
      <c r="G120" s="296"/>
      <c r="H120" s="296"/>
      <c r="I120" s="296">
        <f>+F120</f>
        <v>27678873.332967639</v>
      </c>
      <c r="J120" s="296"/>
      <c r="K120" s="297"/>
    </row>
    <row r="121" spans="2:11" ht="15" thickBot="1" x14ac:dyDescent="0.3">
      <c r="B121" s="295"/>
      <c r="C121" s="286" t="s">
        <v>811</v>
      </c>
      <c r="D121" s="296"/>
      <c r="E121" s="296"/>
      <c r="F121" s="296"/>
      <c r="G121" s="296"/>
      <c r="H121" s="296"/>
      <c r="I121" s="296">
        <f>SUM(H110:H111)-SUM(I112:I118)-I120</f>
        <v>83036619.998902917</v>
      </c>
      <c r="J121" s="296"/>
      <c r="K121" s="297"/>
    </row>
    <row r="122" spans="2:11" ht="15" thickBot="1" x14ac:dyDescent="0.3">
      <c r="B122" s="591" t="s">
        <v>812</v>
      </c>
      <c r="C122" s="592"/>
      <c r="D122" s="298">
        <f t="shared" ref="D122:K122" si="13">SUM(D88:D121)</f>
        <v>829118170.14605784</v>
      </c>
      <c r="E122" s="298">
        <f t="shared" si="13"/>
        <v>829118170.14605784</v>
      </c>
      <c r="F122" s="298">
        <f t="shared" si="13"/>
        <v>5013978008.4577522</v>
      </c>
      <c r="G122" s="298">
        <f t="shared" si="13"/>
        <v>5013978008.4577522</v>
      </c>
      <c r="H122" s="298">
        <f t="shared" si="13"/>
        <v>1064463729.9277786</v>
      </c>
      <c r="I122" s="298">
        <f t="shared" si="13"/>
        <v>1064463729.9277787</v>
      </c>
      <c r="J122" s="298">
        <f t="shared" si="13"/>
        <v>888985845.39446652</v>
      </c>
      <c r="K122" s="298">
        <f t="shared" si="13"/>
        <v>888985845.3944664</v>
      </c>
    </row>
    <row r="123" spans="2:11" x14ac:dyDescent="0.25">
      <c r="E123" s="290">
        <f>+D122-E122</f>
        <v>0</v>
      </c>
      <c r="G123" s="290">
        <f>+F122-G122</f>
        <v>0</v>
      </c>
      <c r="I123" s="290">
        <f>+H122-I122</f>
        <v>0</v>
      </c>
      <c r="K123" s="290">
        <f>+J122-K122</f>
        <v>0</v>
      </c>
    </row>
    <row r="125" spans="2:11" x14ac:dyDescent="0.25">
      <c r="E125" s="290"/>
      <c r="G125" s="290"/>
      <c r="I125" s="290"/>
      <c r="K125" s="290"/>
    </row>
    <row r="126" spans="2:11" ht="15" thickBot="1" x14ac:dyDescent="0.3"/>
    <row r="127" spans="2:11" ht="15" thickBot="1" x14ac:dyDescent="0.3">
      <c r="B127" s="277"/>
      <c r="C127" s="277"/>
      <c r="D127" s="593">
        <f>J86</f>
        <v>2016</v>
      </c>
      <c r="E127" s="594"/>
      <c r="F127" s="593" t="s">
        <v>784</v>
      </c>
      <c r="G127" s="594"/>
      <c r="H127" s="593" t="s">
        <v>785</v>
      </c>
      <c r="I127" s="594"/>
      <c r="J127" s="593">
        <f>D127+1</f>
        <v>2017</v>
      </c>
      <c r="K127" s="594"/>
    </row>
    <row r="128" spans="2:11" ht="15" thickBot="1" x14ac:dyDescent="0.3">
      <c r="B128" s="278" t="s">
        <v>786</v>
      </c>
      <c r="C128" s="278" t="s">
        <v>787</v>
      </c>
      <c r="D128" s="279" t="s">
        <v>788</v>
      </c>
      <c r="E128" s="279" t="s">
        <v>789</v>
      </c>
      <c r="F128" s="279" t="s">
        <v>788</v>
      </c>
      <c r="G128" s="279" t="s">
        <v>789</v>
      </c>
      <c r="H128" s="279" t="s">
        <v>788</v>
      </c>
      <c r="I128" s="279" t="s">
        <v>789</v>
      </c>
      <c r="J128" s="279" t="s">
        <v>788</v>
      </c>
      <c r="K128" s="279" t="s">
        <v>789</v>
      </c>
    </row>
    <row r="129" spans="2:11" x14ac:dyDescent="0.25">
      <c r="B129" s="280"/>
      <c r="C129" s="281" t="s">
        <v>479</v>
      </c>
      <c r="D129" s="282">
        <f t="shared" ref="D129:D139" si="14">J88</f>
        <v>198055179.37967443</v>
      </c>
      <c r="E129" s="283"/>
      <c r="F129" s="283">
        <f>G132</f>
        <v>1227986123.5437665</v>
      </c>
      <c r="G129" s="283">
        <f>F154+F155+F157+F159+F141+F142+F145+F140</f>
        <v>1152273842.6915703</v>
      </c>
      <c r="H129" s="283"/>
      <c r="I129" s="283"/>
      <c r="J129" s="282">
        <f>+D129+F129-G129</f>
        <v>273767460.23187065</v>
      </c>
      <c r="K129" s="284"/>
    </row>
    <row r="130" spans="2:11" x14ac:dyDescent="0.25">
      <c r="B130" s="285"/>
      <c r="C130" s="286" t="s">
        <v>116</v>
      </c>
      <c r="D130" s="287">
        <f t="shared" si="14"/>
        <v>20257863.008958638</v>
      </c>
      <c r="E130" s="287"/>
      <c r="F130" s="287">
        <f>G152</f>
        <v>1467071.8307687594</v>
      </c>
      <c r="G130" s="287"/>
      <c r="H130" s="287"/>
      <c r="I130" s="287"/>
      <c r="J130" s="287">
        <f>+D130+F130-G130</f>
        <v>21724934.839727398</v>
      </c>
      <c r="K130" s="288"/>
    </row>
    <row r="131" spans="2:11" x14ac:dyDescent="0.25">
      <c r="B131" s="285"/>
      <c r="C131" s="286" t="s">
        <v>790</v>
      </c>
      <c r="D131" s="287">
        <f t="shared" si="14"/>
        <v>43400000</v>
      </c>
      <c r="E131" s="287"/>
      <c r="F131" s="287"/>
      <c r="G131" s="287"/>
      <c r="H131" s="287"/>
      <c r="I131" s="287"/>
      <c r="J131" s="287">
        <f>+D131+F131-G131</f>
        <v>43400000</v>
      </c>
      <c r="K131" s="288"/>
    </row>
    <row r="132" spans="2:11" x14ac:dyDescent="0.25">
      <c r="B132" s="285"/>
      <c r="C132" s="286" t="s">
        <v>791</v>
      </c>
      <c r="D132" s="287">
        <f t="shared" si="14"/>
        <v>117513418.45380974</v>
      </c>
      <c r="E132" s="287"/>
      <c r="F132" s="287">
        <f>G143+G151-F133</f>
        <v>1233858561.2110629</v>
      </c>
      <c r="G132" s="287">
        <f>(F132*90%)+D132</f>
        <v>1227986123.5437665</v>
      </c>
      <c r="H132" s="287"/>
      <c r="I132" s="287"/>
      <c r="J132" s="287">
        <f>+D132+F132-G132+H132-I132</f>
        <v>123385856.12110615</v>
      </c>
      <c r="K132" s="288"/>
    </row>
    <row r="133" spans="2:11" x14ac:dyDescent="0.25">
      <c r="B133" s="285"/>
      <c r="C133" s="286" t="s">
        <v>792</v>
      </c>
      <c r="D133" s="287">
        <f t="shared" si="14"/>
        <v>1509840.1549035385</v>
      </c>
      <c r="E133" s="287"/>
      <c r="F133" s="287">
        <f>G151*2.5%</f>
        <v>27177501.348261297</v>
      </c>
      <c r="G133" s="287"/>
      <c r="H133" s="287"/>
      <c r="I133" s="287">
        <f>H144</f>
        <v>21702587.125603586</v>
      </c>
      <c r="J133" s="287">
        <f>+D133+F133-G133+H133-I133</f>
        <v>6984754.3775612488</v>
      </c>
      <c r="K133" s="288"/>
    </row>
    <row r="134" spans="2:11" x14ac:dyDescent="0.25">
      <c r="B134" s="285"/>
      <c r="C134" s="286" t="s">
        <v>793</v>
      </c>
      <c r="D134" s="287">
        <f t="shared" si="14"/>
        <v>0</v>
      </c>
      <c r="E134" s="287"/>
      <c r="F134" s="287"/>
      <c r="G134" s="287"/>
      <c r="H134" s="287"/>
      <c r="I134" s="287"/>
      <c r="J134" s="287">
        <f t="shared" ref="J134:J139" si="15">+D134+F134-G134</f>
        <v>0</v>
      </c>
      <c r="K134" s="288"/>
    </row>
    <row r="135" spans="2:11" x14ac:dyDescent="0.25">
      <c r="B135" s="285"/>
      <c r="C135" s="286" t="s">
        <v>794</v>
      </c>
      <c r="D135" s="287">
        <f t="shared" si="14"/>
        <v>391735435.99712026</v>
      </c>
      <c r="E135" s="287"/>
      <c r="F135" s="287">
        <f>'PROY ESTADO DE RESULTADOS'!$F$26</f>
        <v>706615035.05479372</v>
      </c>
      <c r="G135" s="287">
        <f>F153</f>
        <v>702232880.73631644</v>
      </c>
      <c r="H135" s="287"/>
      <c r="I135" s="287"/>
      <c r="J135" s="287">
        <f t="shared" si="15"/>
        <v>396117590.31559753</v>
      </c>
      <c r="K135" s="288"/>
    </row>
    <row r="136" spans="2:11" x14ac:dyDescent="0.25">
      <c r="B136" s="285"/>
      <c r="C136" s="286" t="s">
        <v>795</v>
      </c>
      <c r="D136" s="287">
        <f t="shared" si="14"/>
        <v>95820188</v>
      </c>
      <c r="E136" s="287"/>
      <c r="F136" s="287"/>
      <c r="G136" s="287"/>
      <c r="H136" s="287"/>
      <c r="I136" s="287"/>
      <c r="J136" s="287">
        <f t="shared" si="15"/>
        <v>95820188</v>
      </c>
      <c r="K136" s="288"/>
    </row>
    <row r="137" spans="2:11" x14ac:dyDescent="0.25">
      <c r="B137" s="285"/>
      <c r="C137" s="286" t="s">
        <v>698</v>
      </c>
      <c r="D137" s="287">
        <f t="shared" si="14"/>
        <v>8630605</v>
      </c>
      <c r="E137" s="287"/>
      <c r="F137" s="287"/>
      <c r="G137" s="287"/>
      <c r="H137" s="287"/>
      <c r="I137" s="287"/>
      <c r="J137" s="287">
        <f t="shared" si="15"/>
        <v>8630605</v>
      </c>
      <c r="K137" s="288"/>
    </row>
    <row r="138" spans="2:11" x14ac:dyDescent="0.25">
      <c r="B138" s="285"/>
      <c r="C138" s="286" t="s">
        <v>796</v>
      </c>
      <c r="D138" s="287">
        <f t="shared" si="14"/>
        <v>110754795</v>
      </c>
      <c r="E138" s="287"/>
      <c r="F138" s="287"/>
      <c r="G138" s="287"/>
      <c r="H138" s="287"/>
      <c r="I138" s="287"/>
      <c r="J138" s="287">
        <f t="shared" si="15"/>
        <v>110754795</v>
      </c>
      <c r="K138" s="288"/>
    </row>
    <row r="139" spans="2:11" x14ac:dyDescent="0.25">
      <c r="B139" s="285"/>
      <c r="C139" s="286" t="s">
        <v>86</v>
      </c>
      <c r="D139" s="287">
        <f t="shared" si="14"/>
        <v>-98691479.599999994</v>
      </c>
      <c r="E139" s="287"/>
      <c r="F139" s="287"/>
      <c r="G139" s="287">
        <f>F156</f>
        <v>16003902.699999999</v>
      </c>
      <c r="H139" s="287"/>
      <c r="I139" s="287"/>
      <c r="J139" s="287">
        <f t="shared" si="15"/>
        <v>-114695382.3</v>
      </c>
      <c r="K139" s="288"/>
    </row>
    <row r="140" spans="2:11" x14ac:dyDescent="0.25">
      <c r="B140" s="285"/>
      <c r="C140" s="286" t="s">
        <v>797</v>
      </c>
      <c r="D140" s="287"/>
      <c r="E140" s="287">
        <f t="shared" ref="E140:E148" si="16">K99</f>
        <v>108065168.49999996</v>
      </c>
      <c r="F140" s="287">
        <v>54032584.249999985</v>
      </c>
      <c r="G140" s="287"/>
      <c r="H140" s="287"/>
      <c r="I140" s="287"/>
      <c r="J140" s="287"/>
      <c r="K140" s="288">
        <f>+E140+G140-F140</f>
        <v>54032584.24999997</v>
      </c>
    </row>
    <row r="141" spans="2:11" x14ac:dyDescent="0.25">
      <c r="B141" s="285"/>
      <c r="C141" s="286" t="s">
        <v>120</v>
      </c>
      <c r="D141" s="287"/>
      <c r="E141" s="287">
        <f t="shared" si="16"/>
        <v>188791689.36473167</v>
      </c>
      <c r="F141" s="287">
        <f>(G141*97%)</f>
        <v>851324020.61908066</v>
      </c>
      <c r="G141" s="287">
        <f>F135+F143</f>
        <v>877653629.5042069</v>
      </c>
      <c r="H141" s="287"/>
      <c r="I141" s="287"/>
      <c r="J141" s="287"/>
      <c r="K141" s="288">
        <f>+E141+G141-F141</f>
        <v>215121298.2498579</v>
      </c>
    </row>
    <row r="142" spans="2:11" x14ac:dyDescent="0.25">
      <c r="B142" s="285"/>
      <c r="C142" s="286" t="s">
        <v>798</v>
      </c>
      <c r="D142" s="287"/>
      <c r="E142" s="287">
        <f t="shared" si="16"/>
        <v>0</v>
      </c>
      <c r="F142" s="287">
        <f>E142</f>
        <v>0</v>
      </c>
      <c r="G142" s="287"/>
      <c r="H142" s="287"/>
      <c r="I142" s="287"/>
      <c r="J142" s="287"/>
      <c r="K142" s="288">
        <f>+E142+G142-F142+H142-I142</f>
        <v>0</v>
      </c>
    </row>
    <row r="143" spans="2:11" x14ac:dyDescent="0.25">
      <c r="B143" s="285"/>
      <c r="C143" s="286" t="s">
        <v>799</v>
      </c>
      <c r="D143" s="287"/>
      <c r="E143" s="287">
        <f t="shared" si="16"/>
        <v>57980188.840646237</v>
      </c>
      <c r="F143" s="287">
        <f>(F135*16%)+E143</f>
        <v>171038594.44941324</v>
      </c>
      <c r="G143" s="287">
        <f>G151*0.16</f>
        <v>173936008.62887231</v>
      </c>
      <c r="H143" s="287"/>
      <c r="I143" s="287"/>
      <c r="J143" s="287"/>
      <c r="K143" s="288">
        <f>+E143+G143-F143-H143+I143</f>
        <v>60877603.020105302</v>
      </c>
    </row>
    <row r="144" spans="2:11" x14ac:dyDescent="0.25">
      <c r="B144" s="285"/>
      <c r="C144" s="286" t="s">
        <v>800</v>
      </c>
      <c r="D144" s="287"/>
      <c r="E144" s="287">
        <f t="shared" si="16"/>
        <v>0</v>
      </c>
      <c r="F144" s="287"/>
      <c r="G144" s="287">
        <f>F161</f>
        <v>30853276.125603586</v>
      </c>
      <c r="H144" s="287">
        <f>G144-9150689</f>
        <v>21702587.125603586</v>
      </c>
      <c r="I144" s="287"/>
      <c r="J144" s="287"/>
      <c r="K144" s="288">
        <f>+E144+G144-F144-H144+I144</f>
        <v>9150689</v>
      </c>
    </row>
    <row r="145" spans="2:11" x14ac:dyDescent="0.25">
      <c r="B145" s="285"/>
      <c r="C145" s="286" t="s">
        <v>777</v>
      </c>
      <c r="D145" s="287"/>
      <c r="E145" s="287">
        <f t="shared" si="16"/>
        <v>0</v>
      </c>
      <c r="F145" s="287">
        <f>E145</f>
        <v>0</v>
      </c>
      <c r="G145" s="287"/>
      <c r="H145" s="287"/>
      <c r="I145" s="287"/>
      <c r="J145" s="287"/>
      <c r="K145" s="288">
        <f>+E145+G145-F145</f>
        <v>0</v>
      </c>
    </row>
    <row r="146" spans="2:11" x14ac:dyDescent="0.25">
      <c r="B146" s="285"/>
      <c r="C146" s="286"/>
      <c r="D146" s="287"/>
      <c r="E146" s="287">
        <f t="shared" si="16"/>
        <v>0</v>
      </c>
      <c r="F146" s="287"/>
      <c r="G146" s="287"/>
      <c r="H146" s="287"/>
      <c r="I146" s="287"/>
      <c r="J146" s="287"/>
      <c r="K146" s="288">
        <f>+E146+G146-F146</f>
        <v>0</v>
      </c>
    </row>
    <row r="147" spans="2:11" x14ac:dyDescent="0.25">
      <c r="B147" s="285"/>
      <c r="C147" s="286" t="s">
        <v>801</v>
      </c>
      <c r="D147" s="287"/>
      <c r="E147" s="287">
        <f t="shared" si="16"/>
        <v>333528733</v>
      </c>
      <c r="F147" s="287"/>
      <c r="G147" s="287"/>
      <c r="H147" s="287"/>
      <c r="I147" s="287"/>
      <c r="J147" s="287"/>
      <c r="K147" s="288">
        <f>+E147+G147-F147</f>
        <v>333528733</v>
      </c>
    </row>
    <row r="148" spans="2:11" x14ac:dyDescent="0.25">
      <c r="B148" s="285"/>
      <c r="C148" s="286" t="s">
        <v>802</v>
      </c>
      <c r="D148" s="287"/>
      <c r="E148" s="287">
        <f t="shared" si="16"/>
        <v>0</v>
      </c>
      <c r="F148" s="287"/>
      <c r="G148" s="287"/>
      <c r="H148" s="287"/>
      <c r="I148" s="287"/>
      <c r="J148" s="287"/>
      <c r="K148" s="288">
        <f>+E148+G148-F148</f>
        <v>0</v>
      </c>
    </row>
    <row r="149" spans="2:11" x14ac:dyDescent="0.25">
      <c r="B149" s="285"/>
      <c r="C149" s="286" t="s">
        <v>803</v>
      </c>
      <c r="D149" s="287"/>
      <c r="E149" s="287"/>
      <c r="F149" s="287"/>
      <c r="G149" s="287"/>
      <c r="H149" s="287"/>
      <c r="I149" s="287">
        <f>H162</f>
        <v>0</v>
      </c>
      <c r="J149" s="287"/>
      <c r="K149" s="288">
        <f>I162</f>
        <v>92559828.376810759</v>
      </c>
    </row>
    <row r="150" spans="2:11" x14ac:dyDescent="0.25">
      <c r="B150" s="285"/>
      <c r="C150" s="286" t="s">
        <v>804</v>
      </c>
      <c r="D150" s="287"/>
      <c r="E150" s="287">
        <f>K109+K108</f>
        <v>200620065.68908864</v>
      </c>
      <c r="F150" s="287"/>
      <c r="G150" s="287"/>
      <c r="H150" s="287">
        <f>+G150</f>
        <v>0</v>
      </c>
      <c r="I150" s="287"/>
      <c r="J150" s="287"/>
      <c r="K150" s="288">
        <f>+E150+G150-F150</f>
        <v>200620065.68908864</v>
      </c>
    </row>
    <row r="151" spans="2:11" x14ac:dyDescent="0.25">
      <c r="B151" s="295"/>
      <c r="C151" s="286" t="s">
        <v>102</v>
      </c>
      <c r="D151" s="296"/>
      <c r="E151" s="287">
        <f>K110</f>
        <v>0</v>
      </c>
      <c r="F151" s="296"/>
      <c r="G151" s="296">
        <f>'PROY ESTADO DE RESULTADOS'!$F$8</f>
        <v>1087100053.9304519</v>
      </c>
      <c r="H151" s="296">
        <f>G151</f>
        <v>1087100053.9304519</v>
      </c>
      <c r="I151" s="296">
        <f t="shared" ref="I151:I157" si="17">+F151</f>
        <v>0</v>
      </c>
      <c r="J151" s="296"/>
      <c r="K151" s="297"/>
    </row>
    <row r="152" spans="2:11" x14ac:dyDescent="0.25">
      <c r="B152" s="295"/>
      <c r="C152" s="286" t="s">
        <v>110</v>
      </c>
      <c r="D152" s="296"/>
      <c r="E152" s="287">
        <f>K111</f>
        <v>0</v>
      </c>
      <c r="F152" s="296"/>
      <c r="G152" s="296">
        <f>'PROY ESTADO DE RESULTADOS'!$F$18</f>
        <v>1467071.8307687594</v>
      </c>
      <c r="H152" s="296">
        <f>G152</f>
        <v>1467071.8307687594</v>
      </c>
      <c r="I152" s="296">
        <f t="shared" si="17"/>
        <v>0</v>
      </c>
      <c r="J152" s="296"/>
      <c r="K152" s="297"/>
    </row>
    <row r="153" spans="2:11" x14ac:dyDescent="0.25">
      <c r="B153" s="295"/>
      <c r="C153" s="286" t="s">
        <v>805</v>
      </c>
      <c r="D153" s="296"/>
      <c r="E153" s="296"/>
      <c r="F153" s="296">
        <f>'PROY ESTADO DE RESULTADOS'!$F$9</f>
        <v>702232880.73631644</v>
      </c>
      <c r="G153" s="296"/>
      <c r="H153" s="296"/>
      <c r="I153" s="296">
        <f t="shared" si="17"/>
        <v>702232880.73631644</v>
      </c>
      <c r="J153" s="296"/>
      <c r="K153" s="297"/>
    </row>
    <row r="154" spans="2:11" x14ac:dyDescent="0.25">
      <c r="B154" s="295"/>
      <c r="C154" s="286" t="s">
        <v>806</v>
      </c>
      <c r="D154" s="296"/>
      <c r="E154" s="296"/>
      <c r="F154" s="296">
        <f>'PROY ESTADO DE RESULTADOS'!$F$11</f>
        <v>109428008.63342017</v>
      </c>
      <c r="G154" s="296"/>
      <c r="H154" s="296"/>
      <c r="I154" s="296">
        <f t="shared" si="17"/>
        <v>109428008.63342017</v>
      </c>
      <c r="J154" s="296"/>
      <c r="K154" s="297"/>
    </row>
    <row r="155" spans="2:11" x14ac:dyDescent="0.25">
      <c r="B155" s="295"/>
      <c r="C155" s="286" t="s">
        <v>106</v>
      </c>
      <c r="D155" s="296"/>
      <c r="E155" s="296"/>
      <c r="F155" s="296">
        <f>'PROY ESTADO DE RESULTADOS'!$F$12</f>
        <v>34762936.71343524</v>
      </c>
      <c r="G155" s="296"/>
      <c r="H155" s="296"/>
      <c r="I155" s="296">
        <f t="shared" si="17"/>
        <v>34762936.71343524</v>
      </c>
      <c r="J155" s="296"/>
      <c r="K155" s="297"/>
    </row>
    <row r="156" spans="2:11" x14ac:dyDescent="0.25">
      <c r="B156" s="295"/>
      <c r="C156" s="286" t="s">
        <v>807</v>
      </c>
      <c r="D156" s="296"/>
      <c r="E156" s="296"/>
      <c r="F156" s="296">
        <f>'PROY ESTADO DE RESULTADOS'!$F$13</f>
        <v>16003902.699999999</v>
      </c>
      <c r="G156" s="296"/>
      <c r="H156" s="296"/>
      <c r="I156" s="296">
        <f t="shared" si="17"/>
        <v>16003902.699999999</v>
      </c>
      <c r="J156" s="296"/>
      <c r="K156" s="297"/>
    </row>
    <row r="157" spans="2:11" x14ac:dyDescent="0.25">
      <c r="B157" s="295"/>
      <c r="C157" s="286" t="s">
        <v>808</v>
      </c>
      <c r="D157" s="296"/>
      <c r="E157" s="296"/>
      <c r="F157" s="296">
        <f>'PROY ESTADO DE RESULTADOS'!$F$15</f>
        <v>63077871.783808127</v>
      </c>
      <c r="G157" s="296"/>
      <c r="H157" s="296"/>
      <c r="I157" s="296">
        <f t="shared" si="17"/>
        <v>63077871.783808127</v>
      </c>
      <c r="J157" s="296"/>
      <c r="K157" s="297"/>
    </row>
    <row r="158" spans="2:11" x14ac:dyDescent="0.25">
      <c r="B158" s="295"/>
      <c r="C158" s="286" t="s">
        <v>809</v>
      </c>
      <c r="D158" s="296"/>
      <c r="E158" s="296"/>
      <c r="F158" s="296"/>
      <c r="G158" s="296"/>
      <c r="H158" s="296"/>
      <c r="I158" s="296"/>
      <c r="J158" s="296"/>
      <c r="K158" s="297"/>
    </row>
    <row r="159" spans="2:11" x14ac:dyDescent="0.25">
      <c r="B159" s="295"/>
      <c r="C159" s="286" t="s">
        <v>111</v>
      </c>
      <c r="D159" s="296"/>
      <c r="E159" s="296"/>
      <c r="F159" s="296">
        <f>'PROY ESTADO DE RESULTADOS'!$F$19</f>
        <v>39648420.691826217</v>
      </c>
      <c r="G159" s="296"/>
      <c r="H159" s="296"/>
      <c r="I159" s="296">
        <f>+F159</f>
        <v>39648420.691826217</v>
      </c>
      <c r="J159" s="296"/>
      <c r="K159" s="297"/>
    </row>
    <row r="160" spans="2:11" x14ac:dyDescent="0.25">
      <c r="B160" s="295"/>
      <c r="C160" s="286"/>
      <c r="D160" s="296"/>
      <c r="E160" s="296"/>
      <c r="F160" s="296"/>
      <c r="G160" s="296"/>
      <c r="H160" s="296"/>
      <c r="I160" s="296">
        <f>+F160</f>
        <v>0</v>
      </c>
      <c r="J160" s="296"/>
      <c r="K160" s="297"/>
    </row>
    <row r="161" spans="2:11" x14ac:dyDescent="0.25">
      <c r="B161" s="295"/>
      <c r="C161" s="286" t="s">
        <v>810</v>
      </c>
      <c r="D161" s="296"/>
      <c r="E161" s="296"/>
      <c r="F161" s="296">
        <f>(SUM(G151:G152)-SUM(F153:F159))*25%</f>
        <v>30853276.125603586</v>
      </c>
      <c r="G161" s="296"/>
      <c r="H161" s="296"/>
      <c r="I161" s="296">
        <f>+F161</f>
        <v>30853276.125603586</v>
      </c>
      <c r="J161" s="296"/>
      <c r="K161" s="297"/>
    </row>
    <row r="162" spans="2:11" ht="15" thickBot="1" x14ac:dyDescent="0.3">
      <c r="B162" s="295"/>
      <c r="C162" s="286" t="s">
        <v>811</v>
      </c>
      <c r="D162" s="296"/>
      <c r="E162" s="296"/>
      <c r="F162" s="296"/>
      <c r="G162" s="296"/>
      <c r="H162" s="296"/>
      <c r="I162" s="296">
        <f>SUM(H151:H152)-SUM(I153:I159)-I161</f>
        <v>92559828.376810759</v>
      </c>
      <c r="J162" s="296"/>
      <c r="K162" s="297"/>
    </row>
    <row r="163" spans="2:11" ht="15" thickBot="1" x14ac:dyDescent="0.3">
      <c r="B163" s="591" t="s">
        <v>812</v>
      </c>
      <c r="C163" s="592"/>
      <c r="D163" s="298">
        <f t="shared" ref="D163:K163" si="18">SUM(D129:D162)</f>
        <v>888985845.39446652</v>
      </c>
      <c r="E163" s="298">
        <f t="shared" si="18"/>
        <v>888985845.3944664</v>
      </c>
      <c r="F163" s="298">
        <f t="shared" si="18"/>
        <v>5269506789.691556</v>
      </c>
      <c r="G163" s="298">
        <f t="shared" si="18"/>
        <v>5269506789.691556</v>
      </c>
      <c r="H163" s="298">
        <f t="shared" si="18"/>
        <v>1110269712.8868244</v>
      </c>
      <c r="I163" s="298">
        <f t="shared" si="18"/>
        <v>1110269712.8868241</v>
      </c>
      <c r="J163" s="298">
        <f t="shared" si="18"/>
        <v>965890801.58586311</v>
      </c>
      <c r="K163" s="298">
        <f t="shared" si="18"/>
        <v>965890801.58586264</v>
      </c>
    </row>
    <row r="164" spans="2:11" x14ac:dyDescent="0.25">
      <c r="E164" s="290">
        <f>+D163-E163</f>
        <v>0</v>
      </c>
      <c r="G164" s="290">
        <f>+F163-G163</f>
        <v>0</v>
      </c>
      <c r="I164" s="290">
        <f>+H163-I163</f>
        <v>0</v>
      </c>
      <c r="K164" s="290">
        <f>+J163-K163</f>
        <v>0</v>
      </c>
    </row>
    <row r="167" spans="2:11" ht="15" thickBot="1" x14ac:dyDescent="0.3"/>
    <row r="168" spans="2:11" ht="15" thickBot="1" x14ac:dyDescent="0.3">
      <c r="B168" s="277"/>
      <c r="C168" s="277"/>
      <c r="D168" s="593">
        <f>J127</f>
        <v>2017</v>
      </c>
      <c r="E168" s="594"/>
      <c r="F168" s="593" t="s">
        <v>784</v>
      </c>
      <c r="G168" s="594"/>
      <c r="H168" s="593" t="s">
        <v>785</v>
      </c>
      <c r="I168" s="594"/>
      <c r="J168" s="593">
        <f>D168+1</f>
        <v>2018</v>
      </c>
      <c r="K168" s="594"/>
    </row>
    <row r="169" spans="2:11" ht="15" thickBot="1" x14ac:dyDescent="0.3">
      <c r="B169" s="278" t="s">
        <v>786</v>
      </c>
      <c r="C169" s="278" t="s">
        <v>787</v>
      </c>
      <c r="D169" s="279" t="s">
        <v>788</v>
      </c>
      <c r="E169" s="279" t="s">
        <v>789</v>
      </c>
      <c r="F169" s="279" t="s">
        <v>788</v>
      </c>
      <c r="G169" s="279" t="s">
        <v>789</v>
      </c>
      <c r="H169" s="279" t="s">
        <v>788</v>
      </c>
      <c r="I169" s="279" t="s">
        <v>789</v>
      </c>
      <c r="J169" s="279" t="s">
        <v>788</v>
      </c>
      <c r="K169" s="279" t="s">
        <v>789</v>
      </c>
    </row>
    <row r="170" spans="2:11" x14ac:dyDescent="0.25">
      <c r="B170" s="280"/>
      <c r="C170" s="281" t="s">
        <v>479</v>
      </c>
      <c r="D170" s="282">
        <f t="shared" ref="D170:D180" si="19">J129</f>
        <v>273767460.23187065</v>
      </c>
      <c r="E170" s="283"/>
      <c r="F170" s="283">
        <f>G173</f>
        <v>1289352224.1880581</v>
      </c>
      <c r="G170" s="283">
        <f>F195+F196+F198+F200+F182+F183+F186+F181</f>
        <v>1478945783.7306585</v>
      </c>
      <c r="H170" s="283"/>
      <c r="I170" s="283"/>
      <c r="J170" s="282">
        <f>+D170+F170-G170</f>
        <v>84173900.689270258</v>
      </c>
      <c r="K170" s="284"/>
    </row>
    <row r="171" spans="2:11" x14ac:dyDescent="0.25">
      <c r="B171" s="285"/>
      <c r="C171" s="286" t="s">
        <v>116</v>
      </c>
      <c r="D171" s="287">
        <f t="shared" si="19"/>
        <v>21724934.839727398</v>
      </c>
      <c r="E171" s="287"/>
      <c r="F171" s="287">
        <f>G193</f>
        <v>1511083.9856918221</v>
      </c>
      <c r="G171" s="287"/>
      <c r="H171" s="287"/>
      <c r="I171" s="287"/>
      <c r="J171" s="287">
        <f>+D171+F171-G171</f>
        <v>23236018.825419221</v>
      </c>
      <c r="K171" s="288"/>
    </row>
    <row r="172" spans="2:11" x14ac:dyDescent="0.25">
      <c r="B172" s="285"/>
      <c r="C172" s="286" t="s">
        <v>790</v>
      </c>
      <c r="D172" s="287">
        <f t="shared" si="19"/>
        <v>43400000</v>
      </c>
      <c r="E172" s="287"/>
      <c r="F172" s="287"/>
      <c r="G172" s="287"/>
      <c r="H172" s="287"/>
      <c r="I172" s="287"/>
      <c r="J172" s="287">
        <f>+D172+F172-G172</f>
        <v>43400000</v>
      </c>
      <c r="K172" s="288"/>
    </row>
    <row r="173" spans="2:11" x14ac:dyDescent="0.25">
      <c r="B173" s="285"/>
      <c r="C173" s="286" t="s">
        <v>791</v>
      </c>
      <c r="D173" s="287">
        <f t="shared" si="19"/>
        <v>123385856.12110615</v>
      </c>
      <c r="E173" s="287"/>
      <c r="F173" s="287">
        <f>G184+G192-F174</f>
        <v>1295518186.7410576</v>
      </c>
      <c r="G173" s="287">
        <f>(F173*90%)+D173</f>
        <v>1289352224.1880581</v>
      </c>
      <c r="H173" s="287"/>
      <c r="I173" s="287"/>
      <c r="J173" s="287">
        <f>+D173+F173-G173+H173-I173</f>
        <v>129551818.67410564</v>
      </c>
      <c r="K173" s="288"/>
    </row>
    <row r="174" spans="2:11" x14ac:dyDescent="0.25">
      <c r="B174" s="285"/>
      <c r="C174" s="286" t="s">
        <v>792</v>
      </c>
      <c r="D174" s="287">
        <f t="shared" si="19"/>
        <v>6984754.3775612488</v>
      </c>
      <c r="E174" s="287"/>
      <c r="F174" s="287">
        <f>G192*2.5%</f>
        <v>28535642.87975898</v>
      </c>
      <c r="G174" s="287"/>
      <c r="H174" s="287"/>
      <c r="I174" s="287">
        <f>H185</f>
        <v>23492122.136438549</v>
      </c>
      <c r="J174" s="287">
        <f>+D174+F174-G174+H174-I174</f>
        <v>12028275.120881677</v>
      </c>
      <c r="K174" s="288"/>
    </row>
    <row r="175" spans="2:11" x14ac:dyDescent="0.25">
      <c r="B175" s="285"/>
      <c r="C175" s="286" t="s">
        <v>793</v>
      </c>
      <c r="D175" s="287">
        <f t="shared" si="19"/>
        <v>0</v>
      </c>
      <c r="E175" s="287"/>
      <c r="F175" s="287"/>
      <c r="G175" s="287"/>
      <c r="H175" s="287"/>
      <c r="I175" s="287"/>
      <c r="J175" s="287">
        <f t="shared" ref="J175:J180" si="20">+D175+F175-G175</f>
        <v>0</v>
      </c>
      <c r="K175" s="288"/>
    </row>
    <row r="176" spans="2:11" x14ac:dyDescent="0.25">
      <c r="B176" s="285"/>
      <c r="C176" s="286" t="s">
        <v>794</v>
      </c>
      <c r="D176" s="287">
        <f t="shared" si="19"/>
        <v>396117590.31559753</v>
      </c>
      <c r="E176" s="287"/>
      <c r="F176" s="287">
        <f>'PROY ESTADO DE RESULTADOS'!$G$26</f>
        <v>741926714.8737334</v>
      </c>
      <c r="G176" s="287">
        <f>F194</f>
        <v>737344524.77313232</v>
      </c>
      <c r="H176" s="287"/>
      <c r="I176" s="287"/>
      <c r="J176" s="287">
        <f t="shared" si="20"/>
        <v>400699780.41619873</v>
      </c>
      <c r="K176" s="288"/>
    </row>
    <row r="177" spans="2:11" x14ac:dyDescent="0.25">
      <c r="B177" s="285"/>
      <c r="C177" s="286" t="s">
        <v>795</v>
      </c>
      <c r="D177" s="287">
        <f t="shared" si="19"/>
        <v>95820188</v>
      </c>
      <c r="E177" s="287"/>
      <c r="F177" s="287"/>
      <c r="G177" s="287"/>
      <c r="H177" s="287"/>
      <c r="I177" s="287"/>
      <c r="J177" s="287">
        <f t="shared" si="20"/>
        <v>95820188</v>
      </c>
      <c r="K177" s="288"/>
    </row>
    <row r="178" spans="2:11" x14ac:dyDescent="0.25">
      <c r="B178" s="285"/>
      <c r="C178" s="286" t="s">
        <v>698</v>
      </c>
      <c r="D178" s="287">
        <f t="shared" si="19"/>
        <v>8630605</v>
      </c>
      <c r="E178" s="287"/>
      <c r="F178" s="287"/>
      <c r="G178" s="287"/>
      <c r="H178" s="287"/>
      <c r="I178" s="287"/>
      <c r="J178" s="287">
        <f t="shared" si="20"/>
        <v>8630605</v>
      </c>
      <c r="K178" s="288"/>
    </row>
    <row r="179" spans="2:11" x14ac:dyDescent="0.25">
      <c r="B179" s="285"/>
      <c r="C179" s="286" t="s">
        <v>796</v>
      </c>
      <c r="D179" s="287">
        <f t="shared" si="19"/>
        <v>110754795</v>
      </c>
      <c r="E179" s="287"/>
      <c r="F179" s="287"/>
      <c r="G179" s="287"/>
      <c r="H179" s="287"/>
      <c r="I179" s="287"/>
      <c r="J179" s="287">
        <f t="shared" si="20"/>
        <v>110754795</v>
      </c>
      <c r="K179" s="288"/>
    </row>
    <row r="180" spans="2:11" x14ac:dyDescent="0.25">
      <c r="B180" s="285"/>
      <c r="C180" s="286" t="s">
        <v>86</v>
      </c>
      <c r="D180" s="287">
        <f t="shared" si="19"/>
        <v>-114695382.3</v>
      </c>
      <c r="E180" s="287"/>
      <c r="F180" s="287"/>
      <c r="G180" s="287">
        <f>F197</f>
        <v>15866488.9</v>
      </c>
      <c r="H180" s="287"/>
      <c r="I180" s="287"/>
      <c r="J180" s="287">
        <f t="shared" si="20"/>
        <v>-130561871.2</v>
      </c>
      <c r="K180" s="288"/>
    </row>
    <row r="181" spans="2:11" x14ac:dyDescent="0.25">
      <c r="B181" s="285"/>
      <c r="C181" s="286" t="s">
        <v>797</v>
      </c>
      <c r="D181" s="287"/>
      <c r="E181" s="287">
        <f t="shared" ref="E181:E189" si="21">K140</f>
        <v>54032584.24999997</v>
      </c>
      <c r="F181" s="287">
        <v>54032584.249999985</v>
      </c>
      <c r="G181" s="287"/>
      <c r="H181" s="287"/>
      <c r="I181" s="287"/>
      <c r="J181" s="287"/>
      <c r="K181" s="288">
        <f>+E181+G181-F181</f>
        <v>0</v>
      </c>
    </row>
    <row r="182" spans="2:11" x14ac:dyDescent="0.25">
      <c r="B182" s="285"/>
      <c r="C182" s="286" t="s">
        <v>120</v>
      </c>
      <c r="D182" s="287"/>
      <c r="E182" s="287">
        <f t="shared" si="21"/>
        <v>215121298.2498579</v>
      </c>
      <c r="F182" s="287">
        <f>(G182*100%)+E182</f>
        <v>1136633890.523494</v>
      </c>
      <c r="G182" s="287">
        <f>F176+F184</f>
        <v>921512592.2736361</v>
      </c>
      <c r="H182" s="287"/>
      <c r="I182" s="287"/>
      <c r="J182" s="287"/>
      <c r="K182" s="288">
        <f>+E182+G182-F182</f>
        <v>0</v>
      </c>
    </row>
    <row r="183" spans="2:11" x14ac:dyDescent="0.25">
      <c r="B183" s="285"/>
      <c r="C183" s="286" t="s">
        <v>798</v>
      </c>
      <c r="D183" s="287"/>
      <c r="E183" s="287">
        <f t="shared" si="21"/>
        <v>0</v>
      </c>
      <c r="F183" s="287">
        <f>E183</f>
        <v>0</v>
      </c>
      <c r="G183" s="287"/>
      <c r="H183" s="287"/>
      <c r="I183" s="287"/>
      <c r="J183" s="287"/>
      <c r="K183" s="288">
        <f>+E183+G183-F183+H183-I183</f>
        <v>0</v>
      </c>
    </row>
    <row r="184" spans="2:11" x14ac:dyDescent="0.25">
      <c r="B184" s="285"/>
      <c r="C184" s="286" t="s">
        <v>799</v>
      </c>
      <c r="D184" s="287"/>
      <c r="E184" s="287">
        <f t="shared" si="21"/>
        <v>60877603.020105302</v>
      </c>
      <c r="F184" s="287">
        <f>(F176*16%)+E184</f>
        <v>179585877.39990264</v>
      </c>
      <c r="G184" s="287">
        <f>G192*0.16</f>
        <v>182628114.43045747</v>
      </c>
      <c r="H184" s="287"/>
      <c r="I184" s="287"/>
      <c r="J184" s="287"/>
      <c r="K184" s="288">
        <f>+E184+G184-F184-H184+I184</f>
        <v>63919840.050660133</v>
      </c>
    </row>
    <row r="185" spans="2:11" x14ac:dyDescent="0.25">
      <c r="B185" s="285"/>
      <c r="C185" s="286" t="s">
        <v>800</v>
      </c>
      <c r="D185" s="287"/>
      <c r="E185" s="287">
        <f t="shared" si="21"/>
        <v>9150689</v>
      </c>
      <c r="F185" s="287"/>
      <c r="G185" s="287">
        <f>F202</f>
        <v>25361619.136438549</v>
      </c>
      <c r="H185" s="287">
        <f>G185-1869497</f>
        <v>23492122.136438549</v>
      </c>
      <c r="I185" s="287"/>
      <c r="J185" s="287"/>
      <c r="K185" s="288">
        <f>+E185+G185-F185-H185+I185</f>
        <v>11020186</v>
      </c>
    </row>
    <row r="186" spans="2:11" x14ac:dyDescent="0.25">
      <c r="B186" s="285"/>
      <c r="C186" s="286" t="s">
        <v>777</v>
      </c>
      <c r="D186" s="287"/>
      <c r="E186" s="287">
        <f t="shared" si="21"/>
        <v>0</v>
      </c>
      <c r="F186" s="287">
        <f>E186</f>
        <v>0</v>
      </c>
      <c r="G186" s="287"/>
      <c r="H186" s="287"/>
      <c r="I186" s="287"/>
      <c r="J186" s="287"/>
      <c r="K186" s="288">
        <f>+E186+G186-F186</f>
        <v>0</v>
      </c>
    </row>
    <row r="187" spans="2:11" x14ac:dyDescent="0.25">
      <c r="B187" s="285"/>
      <c r="C187" s="286"/>
      <c r="D187" s="287"/>
      <c r="E187" s="287">
        <f t="shared" si="21"/>
        <v>0</v>
      </c>
      <c r="F187" s="287"/>
      <c r="G187" s="287"/>
      <c r="H187" s="287"/>
      <c r="I187" s="287"/>
      <c r="J187" s="287"/>
      <c r="K187" s="288">
        <f>+E187+G187-F187</f>
        <v>0</v>
      </c>
    </row>
    <row r="188" spans="2:11" x14ac:dyDescent="0.25">
      <c r="B188" s="285"/>
      <c r="C188" s="286" t="s">
        <v>801</v>
      </c>
      <c r="D188" s="287"/>
      <c r="E188" s="287">
        <f t="shared" si="21"/>
        <v>333528733</v>
      </c>
      <c r="F188" s="287"/>
      <c r="G188" s="287"/>
      <c r="H188" s="287"/>
      <c r="I188" s="287"/>
      <c r="J188" s="287"/>
      <c r="K188" s="288">
        <f>+E188+G188-F188</f>
        <v>333528733</v>
      </c>
    </row>
    <row r="189" spans="2:11" x14ac:dyDescent="0.25">
      <c r="B189" s="285"/>
      <c r="C189" s="286" t="s">
        <v>802</v>
      </c>
      <c r="D189" s="287"/>
      <c r="E189" s="287">
        <f t="shared" si="21"/>
        <v>0</v>
      </c>
      <c r="F189" s="287"/>
      <c r="G189" s="287"/>
      <c r="H189" s="287"/>
      <c r="I189" s="287"/>
      <c r="J189" s="287"/>
      <c r="K189" s="288">
        <f>+E189+G189-F189</f>
        <v>0</v>
      </c>
    </row>
    <row r="190" spans="2:11" x14ac:dyDescent="0.25">
      <c r="B190" s="285"/>
      <c r="C190" s="286" t="s">
        <v>803</v>
      </c>
      <c r="D190" s="287"/>
      <c r="E190" s="287"/>
      <c r="F190" s="287"/>
      <c r="G190" s="287"/>
      <c r="H190" s="287"/>
      <c r="I190" s="287">
        <f>H203</f>
        <v>0</v>
      </c>
      <c r="J190" s="287"/>
      <c r="K190" s="288">
        <f>I203</f>
        <v>76084857.409315646</v>
      </c>
    </row>
    <row r="191" spans="2:11" x14ac:dyDescent="0.25">
      <c r="B191" s="285"/>
      <c r="C191" s="286" t="s">
        <v>804</v>
      </c>
      <c r="D191" s="287"/>
      <c r="E191" s="287">
        <f>K150+K149</f>
        <v>293179894.06589937</v>
      </c>
      <c r="F191" s="287"/>
      <c r="G191" s="287"/>
      <c r="H191" s="287">
        <f>+G191</f>
        <v>0</v>
      </c>
      <c r="I191" s="287"/>
      <c r="J191" s="287"/>
      <c r="K191" s="288">
        <f>+E191+G191-F191</f>
        <v>293179894.06589937</v>
      </c>
    </row>
    <row r="192" spans="2:11" x14ac:dyDescent="0.25">
      <c r="B192" s="295"/>
      <c r="C192" s="286" t="s">
        <v>102</v>
      </c>
      <c r="D192" s="296"/>
      <c r="E192" s="287">
        <f>K151</f>
        <v>0</v>
      </c>
      <c r="F192" s="296"/>
      <c r="G192" s="296">
        <f>'PROY ESTADO DE RESULTADOS'!$G$8</f>
        <v>1141425715.1903591</v>
      </c>
      <c r="H192" s="296">
        <f>G192</f>
        <v>1141425715.1903591</v>
      </c>
      <c r="I192" s="296">
        <f t="shared" ref="I192:I198" si="22">+F192</f>
        <v>0</v>
      </c>
      <c r="J192" s="296"/>
      <c r="K192" s="297"/>
    </row>
    <row r="193" spans="2:11" x14ac:dyDescent="0.25">
      <c r="B193" s="295"/>
      <c r="C193" s="286" t="s">
        <v>110</v>
      </c>
      <c r="D193" s="296"/>
      <c r="E193" s="287">
        <f>K152</f>
        <v>0</v>
      </c>
      <c r="F193" s="296"/>
      <c r="G193" s="296">
        <f>'PROY ESTADO DE RESULTADOS'!$G$18</f>
        <v>1511083.9856918221</v>
      </c>
      <c r="H193" s="296">
        <f>G193</f>
        <v>1511083.9856918221</v>
      </c>
      <c r="I193" s="296">
        <f t="shared" si="22"/>
        <v>0</v>
      </c>
      <c r="J193" s="296"/>
      <c r="K193" s="297"/>
    </row>
    <row r="194" spans="2:11" x14ac:dyDescent="0.25">
      <c r="B194" s="295"/>
      <c r="C194" s="286" t="s">
        <v>805</v>
      </c>
      <c r="D194" s="296"/>
      <c r="E194" s="296"/>
      <c r="F194" s="296">
        <f>'PROY ESTADO DE RESULTADOS'!$G$9</f>
        <v>737344524.77313232</v>
      </c>
      <c r="G194" s="296"/>
      <c r="H194" s="296"/>
      <c r="I194" s="296">
        <f t="shared" si="22"/>
        <v>737344524.77313232</v>
      </c>
      <c r="J194" s="296"/>
      <c r="K194" s="297"/>
    </row>
    <row r="195" spans="2:11" x14ac:dyDescent="0.25">
      <c r="B195" s="295"/>
      <c r="C195" s="286" t="s">
        <v>806</v>
      </c>
      <c r="D195" s="296"/>
      <c r="E195" s="296"/>
      <c r="F195" s="296">
        <f>'PROY ESTADO DE RESULTADOS'!$G$11</f>
        <v>120083343.89242277</v>
      </c>
      <c r="G195" s="296"/>
      <c r="H195" s="296"/>
      <c r="I195" s="296">
        <f t="shared" si="22"/>
        <v>120083343.89242277</v>
      </c>
      <c r="J195" s="296"/>
      <c r="K195" s="297"/>
    </row>
    <row r="196" spans="2:11" x14ac:dyDescent="0.25">
      <c r="B196" s="295"/>
      <c r="C196" s="286" t="s">
        <v>106</v>
      </c>
      <c r="D196" s="296"/>
      <c r="E196" s="296"/>
      <c r="F196" s="296">
        <f>'PROY ESTADO DE RESULTADOS'!$G$12</f>
        <v>62387883.814838298</v>
      </c>
      <c r="G196" s="296"/>
      <c r="H196" s="296"/>
      <c r="I196" s="296">
        <f t="shared" si="22"/>
        <v>62387883.814838298</v>
      </c>
      <c r="J196" s="296"/>
      <c r="K196" s="297"/>
    </row>
    <row r="197" spans="2:11" x14ac:dyDescent="0.25">
      <c r="B197" s="295"/>
      <c r="C197" s="286" t="s">
        <v>807</v>
      </c>
      <c r="D197" s="296"/>
      <c r="E197" s="296"/>
      <c r="F197" s="296">
        <f>'PROY ESTADO DE RESULTADOS'!$G$13</f>
        <v>15866488.9</v>
      </c>
      <c r="G197" s="296"/>
      <c r="H197" s="296"/>
      <c r="I197" s="296">
        <f t="shared" si="22"/>
        <v>15866488.9</v>
      </c>
      <c r="J197" s="296"/>
      <c r="K197" s="297"/>
    </row>
    <row r="198" spans="2:11" x14ac:dyDescent="0.25">
      <c r="B198" s="295"/>
      <c r="C198" s="286" t="s">
        <v>808</v>
      </c>
      <c r="D198" s="296"/>
      <c r="E198" s="296"/>
      <c r="F198" s="296">
        <f>'PROY ESTADO DE RESULTADOS'!$G$15</f>
        <v>64970207.937322371</v>
      </c>
      <c r="G198" s="296"/>
      <c r="H198" s="296"/>
      <c r="I198" s="296">
        <f t="shared" si="22"/>
        <v>64970207.937322371</v>
      </c>
      <c r="J198" s="296"/>
      <c r="K198" s="297"/>
    </row>
    <row r="199" spans="2:11" x14ac:dyDescent="0.25">
      <c r="B199" s="295"/>
      <c r="C199" s="286" t="s">
        <v>809</v>
      </c>
      <c r="D199" s="296"/>
      <c r="E199" s="296"/>
      <c r="F199" s="296"/>
      <c r="G199" s="296"/>
      <c r="H199" s="296"/>
      <c r="I199" s="296"/>
      <c r="J199" s="296"/>
      <c r="K199" s="297"/>
    </row>
    <row r="200" spans="2:11" x14ac:dyDescent="0.25">
      <c r="B200" s="295"/>
      <c r="C200" s="286" t="s">
        <v>111</v>
      </c>
      <c r="D200" s="296"/>
      <c r="E200" s="296"/>
      <c r="F200" s="296">
        <f>'PROY ESTADO DE RESULTADOS'!$G$19</f>
        <v>40837873.312581003</v>
      </c>
      <c r="G200" s="296"/>
      <c r="H200" s="296"/>
      <c r="I200" s="296">
        <f>+F200</f>
        <v>40837873.312581003</v>
      </c>
      <c r="J200" s="296"/>
      <c r="K200" s="297"/>
    </row>
    <row r="201" spans="2:11" x14ac:dyDescent="0.25">
      <c r="B201" s="295"/>
      <c r="C201" s="286"/>
      <c r="D201" s="296"/>
      <c r="E201" s="296"/>
      <c r="F201" s="296"/>
      <c r="G201" s="296"/>
      <c r="H201" s="296"/>
      <c r="I201" s="296">
        <f>+F201</f>
        <v>0</v>
      </c>
      <c r="J201" s="296"/>
      <c r="K201" s="297"/>
    </row>
    <row r="202" spans="2:11" x14ac:dyDescent="0.25">
      <c r="B202" s="295"/>
      <c r="C202" s="286" t="s">
        <v>810</v>
      </c>
      <c r="D202" s="296"/>
      <c r="E202" s="296"/>
      <c r="F202" s="296">
        <f>(SUM(G192:G193)-SUM(F194:F200))*25%</f>
        <v>25361619.136438549</v>
      </c>
      <c r="G202" s="296"/>
      <c r="H202" s="296"/>
      <c r="I202" s="296">
        <f>+F202</f>
        <v>25361619.136438549</v>
      </c>
      <c r="J202" s="296"/>
      <c r="K202" s="297"/>
    </row>
    <row r="203" spans="2:11" ht="15" thickBot="1" x14ac:dyDescent="0.3">
      <c r="B203" s="295"/>
      <c r="C203" s="286" t="s">
        <v>811</v>
      </c>
      <c r="D203" s="296"/>
      <c r="E203" s="296"/>
      <c r="F203" s="296"/>
      <c r="G203" s="296"/>
      <c r="H203" s="296"/>
      <c r="I203" s="296">
        <f>SUM(H192:H193)-SUM(I194:I200)-I202</f>
        <v>76084857.409315646</v>
      </c>
      <c r="J203" s="296"/>
      <c r="K203" s="297"/>
    </row>
    <row r="204" spans="2:11" ht="15" thickBot="1" x14ac:dyDescent="0.3">
      <c r="B204" s="591" t="s">
        <v>812</v>
      </c>
      <c r="C204" s="592"/>
      <c r="D204" s="298">
        <f t="shared" ref="D204:K204" si="23">SUM(D170:D203)</f>
        <v>965890801.58586311</v>
      </c>
      <c r="E204" s="298">
        <f t="shared" si="23"/>
        <v>965890801.58586264</v>
      </c>
      <c r="F204" s="298">
        <f t="shared" si="23"/>
        <v>5793948146.6084309</v>
      </c>
      <c r="G204" s="298">
        <f t="shared" si="23"/>
        <v>5793948146.6084318</v>
      </c>
      <c r="H204" s="298">
        <f t="shared" si="23"/>
        <v>1166428921.3124895</v>
      </c>
      <c r="I204" s="298">
        <f t="shared" si="23"/>
        <v>1166428921.3124895</v>
      </c>
      <c r="J204" s="298">
        <f t="shared" si="23"/>
        <v>777733510.52587545</v>
      </c>
      <c r="K204" s="298">
        <f t="shared" si="23"/>
        <v>777733510.52587509</v>
      </c>
    </row>
    <row r="205" spans="2:11" x14ac:dyDescent="0.25">
      <c r="E205" s="290">
        <f>+D204-E204</f>
        <v>0</v>
      </c>
      <c r="G205" s="290">
        <f>+F204-G204</f>
        <v>0</v>
      </c>
      <c r="I205" s="290">
        <f>+H204-I204</f>
        <v>0</v>
      </c>
      <c r="K205" s="290">
        <f>+J204-K204</f>
        <v>0</v>
      </c>
    </row>
    <row r="208" spans="2:11" ht="15" thickBot="1" x14ac:dyDescent="0.3"/>
    <row r="209" spans="2:11" ht="15" thickBot="1" x14ac:dyDescent="0.3">
      <c r="B209" s="277"/>
      <c r="C209" s="277"/>
      <c r="D209" s="593">
        <f>J168</f>
        <v>2018</v>
      </c>
      <c r="E209" s="594"/>
      <c r="F209" s="593" t="s">
        <v>784</v>
      </c>
      <c r="G209" s="594"/>
      <c r="H209" s="593" t="s">
        <v>785</v>
      </c>
      <c r="I209" s="594"/>
      <c r="J209" s="593">
        <f>D209+1</f>
        <v>2019</v>
      </c>
      <c r="K209" s="594"/>
    </row>
    <row r="210" spans="2:11" ht="15" thickBot="1" x14ac:dyDescent="0.3">
      <c r="B210" s="278" t="s">
        <v>786</v>
      </c>
      <c r="C210" s="278" t="s">
        <v>787</v>
      </c>
      <c r="D210" s="279" t="s">
        <v>788</v>
      </c>
      <c r="E210" s="279" t="s">
        <v>789</v>
      </c>
      <c r="F210" s="279" t="s">
        <v>788</v>
      </c>
      <c r="G210" s="279" t="s">
        <v>789</v>
      </c>
      <c r="H210" s="279" t="s">
        <v>788</v>
      </c>
      <c r="I210" s="279" t="s">
        <v>789</v>
      </c>
      <c r="J210" s="279" t="s">
        <v>788</v>
      </c>
      <c r="K210" s="279" t="s">
        <v>789</v>
      </c>
    </row>
    <row r="211" spans="2:11" x14ac:dyDescent="0.25">
      <c r="B211" s="280"/>
      <c r="C211" s="281" t="s">
        <v>479</v>
      </c>
      <c r="D211" s="282">
        <f t="shared" ref="D211:D221" si="24">J170</f>
        <v>84173900.689270258</v>
      </c>
      <c r="E211" s="283"/>
      <c r="F211" s="283">
        <f>G214</f>
        <v>1427144269.8324385</v>
      </c>
      <c r="G211" s="283">
        <f>F236+F237+F239+F241+F223+F224+F227</f>
        <v>1284772914.0245054</v>
      </c>
      <c r="H211" s="283"/>
      <c r="I211" s="283"/>
      <c r="J211" s="282">
        <f>+D211+F211-G211</f>
        <v>226545256.49720335</v>
      </c>
      <c r="K211" s="284"/>
    </row>
    <row r="212" spans="2:11" x14ac:dyDescent="0.25">
      <c r="B212" s="285"/>
      <c r="C212" s="286" t="s">
        <v>116</v>
      </c>
      <c r="D212" s="287">
        <f t="shared" si="24"/>
        <v>23236018.825419221</v>
      </c>
      <c r="E212" s="287"/>
      <c r="F212" s="287">
        <f>G234</f>
        <v>1556416.5052625767</v>
      </c>
      <c r="G212" s="287"/>
      <c r="H212" s="287"/>
      <c r="I212" s="287"/>
      <c r="J212" s="287">
        <f>+D212+F212-G212</f>
        <v>24792435.330681797</v>
      </c>
      <c r="K212" s="288"/>
    </row>
    <row r="213" spans="2:11" x14ac:dyDescent="0.25">
      <c r="B213" s="285"/>
      <c r="C213" s="286" t="s">
        <v>790</v>
      </c>
      <c r="D213" s="287">
        <f t="shared" si="24"/>
        <v>43400000</v>
      </c>
      <c r="E213" s="287"/>
      <c r="F213" s="287"/>
      <c r="G213" s="287"/>
      <c r="H213" s="287"/>
      <c r="I213" s="287"/>
      <c r="J213" s="287">
        <f>+D213+F213-G213</f>
        <v>43400000</v>
      </c>
      <c r="K213" s="288"/>
    </row>
    <row r="214" spans="2:11" x14ac:dyDescent="0.25">
      <c r="B214" s="285"/>
      <c r="C214" s="286" t="s">
        <v>791</v>
      </c>
      <c r="D214" s="287">
        <f t="shared" si="24"/>
        <v>129551818.67410564</v>
      </c>
      <c r="E214" s="287"/>
      <c r="F214" s="287">
        <f>G225+G233-F215</f>
        <v>1441769390.1759253</v>
      </c>
      <c r="G214" s="287">
        <f>(F214*90%)+D214</f>
        <v>1427144269.8324385</v>
      </c>
      <c r="H214" s="287"/>
      <c r="I214" s="287"/>
      <c r="J214" s="287">
        <f>+D214+F214-G214+H214-I214</f>
        <v>144176939.01759243</v>
      </c>
      <c r="K214" s="288"/>
    </row>
    <row r="215" spans="2:11" x14ac:dyDescent="0.25">
      <c r="B215" s="285"/>
      <c r="C215" s="286" t="s">
        <v>792</v>
      </c>
      <c r="D215" s="287">
        <f t="shared" si="24"/>
        <v>12028275.120881677</v>
      </c>
      <c r="E215" s="287"/>
      <c r="F215" s="287">
        <f>G233*2.5%</f>
        <v>31757035.025901437</v>
      </c>
      <c r="G215" s="287"/>
      <c r="H215" s="287"/>
      <c r="I215" s="287">
        <f>H226</f>
        <v>23547947.491896451</v>
      </c>
      <c r="J215" s="287">
        <f>+D215+F215-G215+H215-I215</f>
        <v>20237362.654886663</v>
      </c>
      <c r="K215" s="288"/>
    </row>
    <row r="216" spans="2:11" x14ac:dyDescent="0.25">
      <c r="B216" s="285"/>
      <c r="C216" s="286" t="s">
        <v>793</v>
      </c>
      <c r="D216" s="287">
        <f t="shared" si="24"/>
        <v>0</v>
      </c>
      <c r="E216" s="287"/>
      <c r="F216" s="287"/>
      <c r="G216" s="287"/>
      <c r="H216" s="287"/>
      <c r="I216" s="287"/>
      <c r="J216" s="287">
        <f t="shared" ref="J216:J221" si="25">+D216+F216-G216</f>
        <v>0</v>
      </c>
      <c r="K216" s="288"/>
    </row>
    <row r="217" spans="2:11" x14ac:dyDescent="0.25">
      <c r="B217" s="285"/>
      <c r="C217" s="286" t="s">
        <v>794</v>
      </c>
      <c r="D217" s="287">
        <f t="shared" si="24"/>
        <v>400699780.41619873</v>
      </c>
      <c r="E217" s="287"/>
      <c r="F217" s="287">
        <f>'PROY ESTADO DE RESULTADOS'!$H$26</f>
        <v>825682910.67343736</v>
      </c>
      <c r="G217" s="287">
        <f>F235</f>
        <v>820664456.07249629</v>
      </c>
      <c r="H217" s="287"/>
      <c r="I217" s="287"/>
      <c r="J217" s="287">
        <f t="shared" si="25"/>
        <v>405718235.01713979</v>
      </c>
      <c r="K217" s="288"/>
    </row>
    <row r="218" spans="2:11" x14ac:dyDescent="0.25">
      <c r="B218" s="285"/>
      <c r="C218" s="286" t="s">
        <v>795</v>
      </c>
      <c r="D218" s="287">
        <f t="shared" si="24"/>
        <v>95820188</v>
      </c>
      <c r="E218" s="287"/>
      <c r="F218" s="287"/>
      <c r="G218" s="287"/>
      <c r="H218" s="287"/>
      <c r="I218" s="287"/>
      <c r="J218" s="287">
        <f t="shared" si="25"/>
        <v>95820188</v>
      </c>
      <c r="K218" s="288"/>
    </row>
    <row r="219" spans="2:11" x14ac:dyDescent="0.25">
      <c r="B219" s="285"/>
      <c r="C219" s="286" t="s">
        <v>698</v>
      </c>
      <c r="D219" s="287">
        <f t="shared" si="24"/>
        <v>8630605</v>
      </c>
      <c r="E219" s="287"/>
      <c r="F219" s="287"/>
      <c r="G219" s="287"/>
      <c r="H219" s="287"/>
      <c r="I219" s="287"/>
      <c r="J219" s="287">
        <f t="shared" si="25"/>
        <v>8630605</v>
      </c>
      <c r="K219" s="288"/>
    </row>
    <row r="220" spans="2:11" x14ac:dyDescent="0.25">
      <c r="B220" s="285"/>
      <c r="C220" s="286" t="s">
        <v>796</v>
      </c>
      <c r="D220" s="287">
        <f t="shared" si="24"/>
        <v>110754795</v>
      </c>
      <c r="E220" s="287"/>
      <c r="F220" s="287"/>
      <c r="G220" s="287"/>
      <c r="H220" s="287"/>
      <c r="I220" s="287"/>
      <c r="J220" s="287">
        <f t="shared" si="25"/>
        <v>110754795</v>
      </c>
      <c r="K220" s="288"/>
    </row>
    <row r="221" spans="2:11" x14ac:dyDescent="0.25">
      <c r="B221" s="285"/>
      <c r="C221" s="286" t="s">
        <v>86</v>
      </c>
      <c r="D221" s="287">
        <f t="shared" si="24"/>
        <v>-130561871.2</v>
      </c>
      <c r="E221" s="287"/>
      <c r="F221" s="287"/>
      <c r="G221" s="287">
        <f>F238</f>
        <v>15866488.9</v>
      </c>
      <c r="H221" s="287"/>
      <c r="I221" s="287"/>
      <c r="J221" s="287">
        <f t="shared" si="25"/>
        <v>-146428360.09999999</v>
      </c>
      <c r="K221" s="288"/>
    </row>
    <row r="222" spans="2:11" x14ac:dyDescent="0.25">
      <c r="B222" s="285"/>
      <c r="C222" s="286" t="s">
        <v>797</v>
      </c>
      <c r="D222" s="287"/>
      <c r="E222" s="287">
        <f t="shared" ref="E222:E230" si="26">K181</f>
        <v>0</v>
      </c>
      <c r="F222" s="287"/>
      <c r="G222" s="287"/>
      <c r="H222" s="287"/>
      <c r="I222" s="287"/>
      <c r="J222" s="287"/>
      <c r="K222" s="288">
        <f>+E222+G222-F222</f>
        <v>0</v>
      </c>
    </row>
    <row r="223" spans="2:11" x14ac:dyDescent="0.25">
      <c r="B223" s="285"/>
      <c r="C223" s="286" t="s">
        <v>120</v>
      </c>
      <c r="D223" s="287"/>
      <c r="E223" s="287">
        <f t="shared" si="26"/>
        <v>0</v>
      </c>
      <c r="F223" s="287">
        <f>(G223*100%)+E223</f>
        <v>1021712016.4318475</v>
      </c>
      <c r="G223" s="287">
        <f>F217+F225</f>
        <v>1021712016.4318475</v>
      </c>
      <c r="H223" s="287"/>
      <c r="I223" s="287"/>
      <c r="J223" s="287"/>
      <c r="K223" s="288">
        <f>+E223+G223-F223</f>
        <v>0</v>
      </c>
    </row>
    <row r="224" spans="2:11" x14ac:dyDescent="0.25">
      <c r="B224" s="285"/>
      <c r="C224" s="286" t="s">
        <v>798</v>
      </c>
      <c r="D224" s="287"/>
      <c r="E224" s="287">
        <f t="shared" si="26"/>
        <v>0</v>
      </c>
      <c r="F224" s="287">
        <f>E224</f>
        <v>0</v>
      </c>
      <c r="G224" s="287"/>
      <c r="H224" s="287"/>
      <c r="I224" s="287"/>
      <c r="J224" s="287"/>
      <c r="K224" s="288">
        <f>+E224+G224-F224+H224-I224</f>
        <v>0</v>
      </c>
    </row>
    <row r="225" spans="2:11" x14ac:dyDescent="0.25">
      <c r="B225" s="285"/>
      <c r="C225" s="286" t="s">
        <v>799</v>
      </c>
      <c r="D225" s="287"/>
      <c r="E225" s="287">
        <f t="shared" si="26"/>
        <v>63919840.050660133</v>
      </c>
      <c r="F225" s="287">
        <f>(F217*16%)+E225</f>
        <v>196029105.7584101</v>
      </c>
      <c r="G225" s="287">
        <f>G233*0.16</f>
        <v>203245024.16576919</v>
      </c>
      <c r="H225" s="287"/>
      <c r="I225" s="287"/>
      <c r="J225" s="287"/>
      <c r="K225" s="288">
        <f>+E225+G225-F225-H225+I225</f>
        <v>71135758.458019227</v>
      </c>
    </row>
    <row r="226" spans="2:11" x14ac:dyDescent="0.25">
      <c r="B226" s="285"/>
      <c r="C226" s="286" t="s">
        <v>800</v>
      </c>
      <c r="D226" s="287"/>
      <c r="E226" s="287">
        <f t="shared" si="26"/>
        <v>11020186</v>
      </c>
      <c r="F226" s="287"/>
      <c r="G226" s="287">
        <f>F243</f>
        <v>58563631.491896451</v>
      </c>
      <c r="H226" s="287">
        <f>G226-22253734-12761950</f>
        <v>23547947.491896451</v>
      </c>
      <c r="I226" s="287"/>
      <c r="J226" s="287"/>
      <c r="K226" s="288">
        <f>+E226+G226-F226-H226+I226</f>
        <v>46035870</v>
      </c>
    </row>
    <row r="227" spans="2:11" x14ac:dyDescent="0.25">
      <c r="B227" s="285"/>
      <c r="C227" s="286" t="s">
        <v>777</v>
      </c>
      <c r="D227" s="287"/>
      <c r="E227" s="287">
        <f t="shared" si="26"/>
        <v>0</v>
      </c>
      <c r="F227" s="287">
        <f>E227</f>
        <v>0</v>
      </c>
      <c r="G227" s="287"/>
      <c r="H227" s="287"/>
      <c r="I227" s="287"/>
      <c r="J227" s="287"/>
      <c r="K227" s="288">
        <f>+E227+G227-F227</f>
        <v>0</v>
      </c>
    </row>
    <row r="228" spans="2:11" x14ac:dyDescent="0.25">
      <c r="B228" s="285"/>
      <c r="C228" s="286"/>
      <c r="D228" s="287"/>
      <c r="E228" s="287">
        <f t="shared" si="26"/>
        <v>0</v>
      </c>
      <c r="F228" s="287"/>
      <c r="G228" s="287"/>
      <c r="H228" s="287"/>
      <c r="I228" s="287"/>
      <c r="J228" s="287"/>
      <c r="K228" s="288">
        <f>+E228+G228-F228</f>
        <v>0</v>
      </c>
    </row>
    <row r="229" spans="2:11" x14ac:dyDescent="0.25">
      <c r="B229" s="285"/>
      <c r="C229" s="286" t="s">
        <v>801</v>
      </c>
      <c r="D229" s="287"/>
      <c r="E229" s="287">
        <f t="shared" si="26"/>
        <v>333528733</v>
      </c>
      <c r="F229" s="287"/>
      <c r="G229" s="287"/>
      <c r="H229" s="287"/>
      <c r="I229" s="287"/>
      <c r="J229" s="287"/>
      <c r="K229" s="288">
        <f>+E229+G229-F229</f>
        <v>333528733</v>
      </c>
    </row>
    <row r="230" spans="2:11" x14ac:dyDescent="0.25">
      <c r="B230" s="285"/>
      <c r="C230" s="286" t="s">
        <v>802</v>
      </c>
      <c r="D230" s="287"/>
      <c r="E230" s="287">
        <f t="shared" si="26"/>
        <v>0</v>
      </c>
      <c r="F230" s="287"/>
      <c r="G230" s="287"/>
      <c r="H230" s="287"/>
      <c r="I230" s="287"/>
      <c r="J230" s="287"/>
      <c r="K230" s="288">
        <f>+E230+G230-F230</f>
        <v>0</v>
      </c>
    </row>
    <row r="231" spans="2:11" x14ac:dyDescent="0.25">
      <c r="B231" s="285"/>
      <c r="C231" s="286" t="s">
        <v>803</v>
      </c>
      <c r="D231" s="287"/>
      <c r="E231" s="287"/>
      <c r="F231" s="287"/>
      <c r="G231" s="287"/>
      <c r="H231" s="287"/>
      <c r="I231" s="287">
        <f>H244</f>
        <v>0</v>
      </c>
      <c r="J231" s="287"/>
      <c r="K231" s="288">
        <f>I244</f>
        <v>113682343.48426956</v>
      </c>
    </row>
    <row r="232" spans="2:11" x14ac:dyDescent="0.25">
      <c r="B232" s="285"/>
      <c r="C232" s="286" t="s">
        <v>804</v>
      </c>
      <c r="D232" s="287"/>
      <c r="E232" s="287">
        <f>K191+K190</f>
        <v>369264751.47521502</v>
      </c>
      <c r="F232" s="287"/>
      <c r="G232" s="287"/>
      <c r="H232" s="287">
        <f>+G232</f>
        <v>0</v>
      </c>
      <c r="I232" s="287"/>
      <c r="J232" s="287"/>
      <c r="K232" s="288">
        <f>+E232+G232-F232</f>
        <v>369264751.47521502</v>
      </c>
    </row>
    <row r="233" spans="2:11" x14ac:dyDescent="0.25">
      <c r="B233" s="295"/>
      <c r="C233" s="286" t="s">
        <v>102</v>
      </c>
      <c r="D233" s="296"/>
      <c r="E233" s="287">
        <f>K192</f>
        <v>0</v>
      </c>
      <c r="F233" s="296"/>
      <c r="G233" s="296">
        <f>'PROY ESTADO DE RESULTADOS'!$H$8</f>
        <v>1270281401.0360575</v>
      </c>
      <c r="H233" s="296">
        <f>G233</f>
        <v>1270281401.0360575</v>
      </c>
      <c r="I233" s="296">
        <f t="shared" ref="I233:I239" si="27">+F233</f>
        <v>0</v>
      </c>
      <c r="J233" s="296"/>
      <c r="K233" s="297"/>
    </row>
    <row r="234" spans="2:11" x14ac:dyDescent="0.25">
      <c r="B234" s="295"/>
      <c r="C234" s="286" t="s">
        <v>110</v>
      </c>
      <c r="D234" s="296"/>
      <c r="E234" s="287">
        <f>K193</f>
        <v>0</v>
      </c>
      <c r="F234" s="296"/>
      <c r="G234" s="296">
        <f>'PROY ESTADO DE RESULTADOS'!$H$18</f>
        <v>1556416.5052625767</v>
      </c>
      <c r="H234" s="296">
        <f>G234</f>
        <v>1556416.5052625767</v>
      </c>
      <c r="I234" s="296">
        <f t="shared" si="27"/>
        <v>0</v>
      </c>
      <c r="J234" s="296"/>
      <c r="K234" s="297"/>
    </row>
    <row r="235" spans="2:11" x14ac:dyDescent="0.25">
      <c r="B235" s="295"/>
      <c r="C235" s="286" t="s">
        <v>805</v>
      </c>
      <c r="D235" s="296"/>
      <c r="E235" s="296"/>
      <c r="F235" s="296">
        <f>'PROY ESTADO DE RESULTADOS'!$H$9</f>
        <v>820664456.07249629</v>
      </c>
      <c r="G235" s="296"/>
      <c r="H235" s="296"/>
      <c r="I235" s="296">
        <f t="shared" si="27"/>
        <v>820664456.07249629</v>
      </c>
      <c r="J235" s="296"/>
      <c r="K235" s="297"/>
    </row>
    <row r="236" spans="2:11" x14ac:dyDescent="0.25">
      <c r="B236" s="295"/>
      <c r="C236" s="286" t="s">
        <v>806</v>
      </c>
      <c r="D236" s="296"/>
      <c r="E236" s="296"/>
      <c r="F236" s="296">
        <f>'PROY ESTADO DE RESULTADOS'!$H$11</f>
        <v>116092174.35919547</v>
      </c>
      <c r="G236" s="296"/>
      <c r="H236" s="296"/>
      <c r="I236" s="296">
        <f t="shared" si="27"/>
        <v>116092174.35919547</v>
      </c>
      <c r="J236" s="296"/>
      <c r="K236" s="297"/>
    </row>
    <row r="237" spans="2:11" x14ac:dyDescent="0.25">
      <c r="B237" s="295"/>
      <c r="C237" s="286" t="s">
        <v>106</v>
      </c>
      <c r="D237" s="296"/>
      <c r="E237" s="296"/>
      <c r="F237" s="296">
        <f>'PROY ESTADO DE RESULTADOS'!$H$12</f>
        <v>37986399.546061955</v>
      </c>
      <c r="G237" s="296"/>
      <c r="H237" s="296"/>
      <c r="I237" s="296">
        <f t="shared" si="27"/>
        <v>37986399.546061955</v>
      </c>
      <c r="J237" s="296"/>
      <c r="K237" s="297"/>
    </row>
    <row r="238" spans="2:11" x14ac:dyDescent="0.25">
      <c r="B238" s="295"/>
      <c r="C238" s="286" t="s">
        <v>807</v>
      </c>
      <c r="D238" s="296"/>
      <c r="E238" s="296"/>
      <c r="F238" s="296">
        <f>'PROY ESTADO DE RESULTADOS'!$H$13</f>
        <v>15866488.9</v>
      </c>
      <c r="G238" s="296"/>
      <c r="H238" s="296"/>
      <c r="I238" s="296">
        <f t="shared" si="27"/>
        <v>15866488.9</v>
      </c>
      <c r="J238" s="296"/>
      <c r="K238" s="297"/>
    </row>
    <row r="239" spans="2:11" x14ac:dyDescent="0.25">
      <c r="B239" s="295"/>
      <c r="C239" s="286" t="s">
        <v>808</v>
      </c>
      <c r="D239" s="296"/>
      <c r="E239" s="296"/>
      <c r="F239" s="296">
        <f>'PROY ESTADO DE RESULTADOS'!$H$15</f>
        <v>66919314.17544204</v>
      </c>
      <c r="G239" s="296"/>
      <c r="H239" s="296"/>
      <c r="I239" s="296">
        <f t="shared" si="27"/>
        <v>66919314.17544204</v>
      </c>
      <c r="J239" s="296"/>
      <c r="K239" s="297"/>
    </row>
    <row r="240" spans="2:11" x14ac:dyDescent="0.25">
      <c r="B240" s="295"/>
      <c r="C240" s="286" t="s">
        <v>809</v>
      </c>
      <c r="D240" s="296"/>
      <c r="E240" s="296"/>
      <c r="F240" s="296"/>
      <c r="G240" s="296"/>
      <c r="H240" s="296"/>
      <c r="I240" s="296"/>
      <c r="J240" s="296"/>
      <c r="K240" s="297"/>
    </row>
    <row r="241" spans="2:11" x14ac:dyDescent="0.25">
      <c r="B241" s="295"/>
      <c r="C241" s="286" t="s">
        <v>111</v>
      </c>
      <c r="D241" s="296"/>
      <c r="E241" s="296"/>
      <c r="F241" s="296">
        <f>'PROY ESTADO DE RESULTADOS'!$H$19</f>
        <v>42063009.511958435</v>
      </c>
      <c r="G241" s="296"/>
      <c r="H241" s="296"/>
      <c r="I241" s="296">
        <f>+F241</f>
        <v>42063009.511958435</v>
      </c>
      <c r="J241" s="296"/>
      <c r="K241" s="297"/>
    </row>
    <row r="242" spans="2:11" x14ac:dyDescent="0.25">
      <c r="B242" s="295"/>
      <c r="C242" s="286"/>
      <c r="D242" s="296"/>
      <c r="E242" s="296"/>
      <c r="F242" s="296"/>
      <c r="G242" s="296"/>
      <c r="H242" s="296"/>
      <c r="I242" s="296">
        <f>+F242</f>
        <v>0</v>
      </c>
      <c r="J242" s="296"/>
      <c r="K242" s="297"/>
    </row>
    <row r="243" spans="2:11" x14ac:dyDescent="0.25">
      <c r="B243" s="295"/>
      <c r="C243" s="286" t="s">
        <v>810</v>
      </c>
      <c r="D243" s="296"/>
      <c r="E243" s="296"/>
      <c r="F243" s="296">
        <f>(SUM(G233:G234)-SUM(F235:F241))*34%</f>
        <v>58563631.491896451</v>
      </c>
      <c r="G243" s="296"/>
      <c r="H243" s="296"/>
      <c r="I243" s="296">
        <f>+F243</f>
        <v>58563631.491896451</v>
      </c>
      <c r="J243" s="296"/>
      <c r="K243" s="297"/>
    </row>
    <row r="244" spans="2:11" ht="15" thickBot="1" x14ac:dyDescent="0.3">
      <c r="B244" s="295"/>
      <c r="C244" s="286" t="s">
        <v>811</v>
      </c>
      <c r="D244" s="296"/>
      <c r="E244" s="296"/>
      <c r="F244" s="296"/>
      <c r="G244" s="296"/>
      <c r="H244" s="296"/>
      <c r="I244" s="296">
        <f>SUM(H233:H234)-SUM(I235:I241)-I243</f>
        <v>113682343.48426956</v>
      </c>
      <c r="J244" s="296"/>
      <c r="K244" s="297"/>
    </row>
    <row r="245" spans="2:11" ht="15" thickBot="1" x14ac:dyDescent="0.3">
      <c r="B245" s="591" t="s">
        <v>812</v>
      </c>
      <c r="C245" s="592"/>
      <c r="D245" s="298">
        <f t="shared" ref="D245:K245" si="28">SUM(D211:D244)</f>
        <v>777733510.52587545</v>
      </c>
      <c r="E245" s="298">
        <f t="shared" si="28"/>
        <v>777733510.52587509</v>
      </c>
      <c r="F245" s="298">
        <f t="shared" si="28"/>
        <v>6103806618.4602728</v>
      </c>
      <c r="G245" s="298">
        <f t="shared" si="28"/>
        <v>6103806618.4602737</v>
      </c>
      <c r="H245" s="298">
        <f t="shared" si="28"/>
        <v>1295385765.0332165</v>
      </c>
      <c r="I245" s="298">
        <f t="shared" si="28"/>
        <v>1295385765.0332167</v>
      </c>
      <c r="J245" s="298">
        <f t="shared" si="28"/>
        <v>933647456.41750395</v>
      </c>
      <c r="K245" s="298">
        <f t="shared" si="28"/>
        <v>933647456.41750383</v>
      </c>
    </row>
    <row r="246" spans="2:11" x14ac:dyDescent="0.25">
      <c r="E246" s="290">
        <f>+D245-E245</f>
        <v>0</v>
      </c>
      <c r="G246" s="290">
        <f>+F245-G245</f>
        <v>0</v>
      </c>
      <c r="I246" s="290">
        <f>+H245-I245</f>
        <v>0</v>
      </c>
      <c r="K246" s="290">
        <f>+J245-K245</f>
        <v>0</v>
      </c>
    </row>
    <row r="249" spans="2:11" ht="15" thickBot="1" x14ac:dyDescent="0.3"/>
    <row r="250" spans="2:11" ht="15" thickBot="1" x14ac:dyDescent="0.3">
      <c r="B250" s="277"/>
      <c r="C250" s="277"/>
      <c r="D250" s="593">
        <f>J209</f>
        <v>2019</v>
      </c>
      <c r="E250" s="594"/>
      <c r="F250" s="593" t="s">
        <v>784</v>
      </c>
      <c r="G250" s="594"/>
      <c r="H250" s="593" t="s">
        <v>785</v>
      </c>
      <c r="I250" s="594"/>
      <c r="J250" s="593">
        <f>D250+1</f>
        <v>2020</v>
      </c>
      <c r="K250" s="594"/>
    </row>
    <row r="251" spans="2:11" ht="15" thickBot="1" x14ac:dyDescent="0.3">
      <c r="B251" s="278" t="s">
        <v>786</v>
      </c>
      <c r="C251" s="278" t="s">
        <v>787</v>
      </c>
      <c r="D251" s="279" t="s">
        <v>788</v>
      </c>
      <c r="E251" s="279" t="s">
        <v>789</v>
      </c>
      <c r="F251" s="279" t="s">
        <v>788</v>
      </c>
      <c r="G251" s="279" t="s">
        <v>789</v>
      </c>
      <c r="H251" s="279" t="s">
        <v>788</v>
      </c>
      <c r="I251" s="279" t="s">
        <v>789</v>
      </c>
      <c r="J251" s="279" t="s">
        <v>788</v>
      </c>
      <c r="K251" s="279" t="s">
        <v>789</v>
      </c>
    </row>
    <row r="252" spans="2:11" x14ac:dyDescent="0.25">
      <c r="B252" s="280"/>
      <c r="C252" s="281" t="s">
        <v>479</v>
      </c>
      <c r="D252" s="282">
        <f t="shared" ref="D252:D262" si="29">J211</f>
        <v>226545256.49720335</v>
      </c>
      <c r="E252" s="283"/>
      <c r="F252" s="283">
        <f>G255</f>
        <v>1506617215.1446395</v>
      </c>
      <c r="G252" s="283">
        <f>F277+F278+F280+F282+F264+F265+F268</f>
        <v>1347746797.4178042</v>
      </c>
      <c r="H252" s="283"/>
      <c r="I252" s="283"/>
      <c r="J252" s="282">
        <f>+D252+F252-G252</f>
        <v>385415674.2240386</v>
      </c>
      <c r="K252" s="284"/>
    </row>
    <row r="253" spans="2:11" x14ac:dyDescent="0.25">
      <c r="B253" s="285"/>
      <c r="C253" s="286" t="s">
        <v>116</v>
      </c>
      <c r="D253" s="287">
        <f t="shared" si="29"/>
        <v>24792435.330681797</v>
      </c>
      <c r="E253" s="287"/>
      <c r="F253" s="287">
        <f>G275</f>
        <v>1603109.0004204542</v>
      </c>
      <c r="G253" s="287"/>
      <c r="H253" s="287"/>
      <c r="I253" s="287"/>
      <c r="J253" s="287">
        <f>+D253+F253-G253</f>
        <v>26395544.331102252</v>
      </c>
      <c r="K253" s="288"/>
    </row>
    <row r="254" spans="2:11" x14ac:dyDescent="0.25">
      <c r="B254" s="285"/>
      <c r="C254" s="286" t="s">
        <v>790</v>
      </c>
      <c r="D254" s="287">
        <f t="shared" si="29"/>
        <v>43400000</v>
      </c>
      <c r="E254" s="287"/>
      <c r="F254" s="287"/>
      <c r="G254" s="287"/>
      <c r="H254" s="287"/>
      <c r="I254" s="287"/>
      <c r="J254" s="287">
        <f>+D254+F254-G254</f>
        <v>43400000</v>
      </c>
      <c r="K254" s="288"/>
    </row>
    <row r="255" spans="2:11" x14ac:dyDescent="0.25">
      <c r="B255" s="285"/>
      <c r="C255" s="286" t="s">
        <v>791</v>
      </c>
      <c r="D255" s="287">
        <f t="shared" si="29"/>
        <v>144176939.01759243</v>
      </c>
      <c r="E255" s="287"/>
      <c r="F255" s="287">
        <f>G266+G274-F256</f>
        <v>1513822529.0300522</v>
      </c>
      <c r="G255" s="287">
        <f>(F255*90%)+D255</f>
        <v>1506617215.1446395</v>
      </c>
      <c r="H255" s="287"/>
      <c r="I255" s="287"/>
      <c r="J255" s="287">
        <f>+D255+F255-G255+H255-I255</f>
        <v>151382252.90300512</v>
      </c>
      <c r="K255" s="288"/>
    </row>
    <row r="256" spans="2:11" x14ac:dyDescent="0.25">
      <c r="B256" s="285"/>
      <c r="C256" s="286" t="s">
        <v>792</v>
      </c>
      <c r="D256" s="287">
        <f t="shared" si="29"/>
        <v>20237362.654886663</v>
      </c>
      <c r="E256" s="287"/>
      <c r="F256" s="287">
        <f>G274*2.5%</f>
        <v>33344108.568943884</v>
      </c>
      <c r="G256" s="287"/>
      <c r="H256" s="287"/>
      <c r="I256" s="287">
        <f>H267</f>
        <v>33344109.216949783</v>
      </c>
      <c r="J256" s="287">
        <f>+D256+F256-G256+H256-I256</f>
        <v>20237362.006880768</v>
      </c>
      <c r="K256" s="288"/>
    </row>
    <row r="257" spans="2:11" x14ac:dyDescent="0.25">
      <c r="B257" s="285"/>
      <c r="C257" s="286" t="s">
        <v>793</v>
      </c>
      <c r="D257" s="287">
        <f t="shared" si="29"/>
        <v>0</v>
      </c>
      <c r="E257" s="287"/>
      <c r="F257" s="287"/>
      <c r="G257" s="287"/>
      <c r="H257" s="287"/>
      <c r="I257" s="287"/>
      <c r="J257" s="287">
        <f t="shared" ref="J257:J262" si="30">+D257+F257-G257</f>
        <v>0</v>
      </c>
      <c r="K257" s="288"/>
    </row>
    <row r="258" spans="2:11" x14ac:dyDescent="0.25">
      <c r="B258" s="285"/>
      <c r="C258" s="286" t="s">
        <v>794</v>
      </c>
      <c r="D258" s="287">
        <f t="shared" si="29"/>
        <v>405718235.01713979</v>
      </c>
      <c r="E258" s="287"/>
      <c r="F258" s="287">
        <f>'PROY ESTADO DE RESULTADOS'!$I$26</f>
        <v>866946822.79254091</v>
      </c>
      <c r="G258" s="287">
        <f>F276</f>
        <v>861697678.87612116</v>
      </c>
      <c r="H258" s="287"/>
      <c r="I258" s="287"/>
      <c r="J258" s="287">
        <f t="shared" si="30"/>
        <v>410967378.93355954</v>
      </c>
      <c r="K258" s="288"/>
    </row>
    <row r="259" spans="2:11" x14ac:dyDescent="0.25">
      <c r="B259" s="285"/>
      <c r="C259" s="286" t="s">
        <v>795</v>
      </c>
      <c r="D259" s="287">
        <f t="shared" si="29"/>
        <v>95820188</v>
      </c>
      <c r="E259" s="287"/>
      <c r="F259" s="287"/>
      <c r="G259" s="287"/>
      <c r="H259" s="287"/>
      <c r="I259" s="287"/>
      <c r="J259" s="287">
        <f t="shared" si="30"/>
        <v>95820188</v>
      </c>
      <c r="K259" s="288"/>
    </row>
    <row r="260" spans="2:11" x14ac:dyDescent="0.25">
      <c r="B260" s="285"/>
      <c r="C260" s="286" t="s">
        <v>698</v>
      </c>
      <c r="D260" s="287">
        <f t="shared" si="29"/>
        <v>8630605</v>
      </c>
      <c r="E260" s="287"/>
      <c r="F260" s="287"/>
      <c r="G260" s="287"/>
      <c r="H260" s="287"/>
      <c r="I260" s="287"/>
      <c r="J260" s="287">
        <f t="shared" si="30"/>
        <v>8630605</v>
      </c>
      <c r="K260" s="288"/>
    </row>
    <row r="261" spans="2:11" x14ac:dyDescent="0.25">
      <c r="B261" s="285"/>
      <c r="C261" s="286" t="s">
        <v>796</v>
      </c>
      <c r="D261" s="287">
        <f t="shared" si="29"/>
        <v>110754795</v>
      </c>
      <c r="E261" s="287"/>
      <c r="F261" s="287"/>
      <c r="G261" s="287"/>
      <c r="H261" s="287"/>
      <c r="I261" s="287"/>
      <c r="J261" s="287">
        <f t="shared" si="30"/>
        <v>110754795</v>
      </c>
      <c r="K261" s="288"/>
    </row>
    <row r="262" spans="2:11" x14ac:dyDescent="0.25">
      <c r="B262" s="285"/>
      <c r="C262" s="286" t="s">
        <v>86</v>
      </c>
      <c r="D262" s="287">
        <f t="shared" si="29"/>
        <v>-146428360.09999999</v>
      </c>
      <c r="E262" s="287"/>
      <c r="F262" s="287"/>
      <c r="G262" s="287">
        <f>F279</f>
        <v>15866488.9</v>
      </c>
      <c r="H262" s="287"/>
      <c r="I262" s="287"/>
      <c r="J262" s="287">
        <f t="shared" si="30"/>
        <v>-162294849</v>
      </c>
      <c r="K262" s="288"/>
    </row>
    <row r="263" spans="2:11" x14ac:dyDescent="0.25">
      <c r="B263" s="285"/>
      <c r="C263" s="286" t="s">
        <v>797</v>
      </c>
      <c r="D263" s="287"/>
      <c r="E263" s="287">
        <f t="shared" ref="E263:E271" si="31">K222</f>
        <v>0</v>
      </c>
      <c r="F263" s="287"/>
      <c r="G263" s="287"/>
      <c r="H263" s="287"/>
      <c r="I263" s="287"/>
      <c r="J263" s="287"/>
      <c r="K263" s="288">
        <f>+E263+G263-F263</f>
        <v>0</v>
      </c>
    </row>
    <row r="264" spans="2:11" x14ac:dyDescent="0.25">
      <c r="B264" s="285"/>
      <c r="C264" s="286" t="s">
        <v>120</v>
      </c>
      <c r="D264" s="287"/>
      <c r="E264" s="287">
        <f t="shared" si="31"/>
        <v>0</v>
      </c>
      <c r="F264" s="287">
        <f>(G264*100%)+E264</f>
        <v>1076794072.8973668</v>
      </c>
      <c r="G264" s="287">
        <f>F258+F266</f>
        <v>1076794072.8973668</v>
      </c>
      <c r="H264" s="287"/>
      <c r="I264" s="287"/>
      <c r="J264" s="287"/>
      <c r="K264" s="288">
        <f>+E264+G264-F264</f>
        <v>0</v>
      </c>
    </row>
    <row r="265" spans="2:11" x14ac:dyDescent="0.25">
      <c r="B265" s="285"/>
      <c r="C265" s="286" t="s">
        <v>798</v>
      </c>
      <c r="D265" s="287"/>
      <c r="E265" s="287">
        <f t="shared" si="31"/>
        <v>0</v>
      </c>
      <c r="F265" s="287">
        <f>E265</f>
        <v>0</v>
      </c>
      <c r="G265" s="287"/>
      <c r="H265" s="287"/>
      <c r="I265" s="287"/>
      <c r="J265" s="287"/>
      <c r="K265" s="288">
        <f>+E265+G265-F265+H265-I265</f>
        <v>0</v>
      </c>
    </row>
    <row r="266" spans="2:11" x14ac:dyDescent="0.25">
      <c r="B266" s="285"/>
      <c r="C266" s="286" t="s">
        <v>799</v>
      </c>
      <c r="D266" s="287"/>
      <c r="E266" s="287">
        <f t="shared" si="31"/>
        <v>71135758.458019227</v>
      </c>
      <c r="F266" s="287">
        <f>(F258*16%)+E266</f>
        <v>209847250.10482576</v>
      </c>
      <c r="G266" s="287">
        <f>G274*0.16</f>
        <v>213402294.84124085</v>
      </c>
      <c r="H266" s="287"/>
      <c r="I266" s="287"/>
      <c r="J266" s="287"/>
      <c r="K266" s="288">
        <f>+E266+G266-F266-H266+I266</f>
        <v>74690803.194434315</v>
      </c>
    </row>
    <row r="267" spans="2:11" x14ac:dyDescent="0.25">
      <c r="B267" s="285"/>
      <c r="C267" s="286" t="s">
        <v>800</v>
      </c>
      <c r="D267" s="287"/>
      <c r="E267" s="287">
        <f t="shared" si="31"/>
        <v>46035870</v>
      </c>
      <c r="F267" s="287"/>
      <c r="G267" s="287">
        <f>F284</f>
        <v>63529190.216949783</v>
      </c>
      <c r="H267" s="287">
        <f>G267-25403484-4781597</f>
        <v>33344109.216949783</v>
      </c>
      <c r="I267" s="287"/>
      <c r="J267" s="287"/>
      <c r="K267" s="288">
        <f>+E267+G267-F267-H267+I267</f>
        <v>76220951</v>
      </c>
    </row>
    <row r="268" spans="2:11" x14ac:dyDescent="0.25">
      <c r="B268" s="285"/>
      <c r="C268" s="286" t="s">
        <v>777</v>
      </c>
      <c r="D268" s="287"/>
      <c r="E268" s="287">
        <f t="shared" si="31"/>
        <v>0</v>
      </c>
      <c r="F268" s="287">
        <f>E268</f>
        <v>0</v>
      </c>
      <c r="G268" s="287"/>
      <c r="H268" s="287"/>
      <c r="I268" s="287"/>
      <c r="J268" s="287"/>
      <c r="K268" s="288">
        <f>+E268+G268-F268</f>
        <v>0</v>
      </c>
    </row>
    <row r="269" spans="2:11" x14ac:dyDescent="0.25">
      <c r="B269" s="285"/>
      <c r="C269" s="286"/>
      <c r="D269" s="287"/>
      <c r="E269" s="287">
        <f t="shared" si="31"/>
        <v>0</v>
      </c>
      <c r="F269" s="287"/>
      <c r="G269" s="287"/>
      <c r="H269" s="287"/>
      <c r="I269" s="287"/>
      <c r="J269" s="287"/>
      <c r="K269" s="288">
        <f>+E269+G269-F269</f>
        <v>0</v>
      </c>
    </row>
    <row r="270" spans="2:11" x14ac:dyDescent="0.25">
      <c r="B270" s="285"/>
      <c r="C270" s="286" t="s">
        <v>801</v>
      </c>
      <c r="D270" s="287"/>
      <c r="E270" s="287">
        <f t="shared" si="31"/>
        <v>333528733</v>
      </c>
      <c r="F270" s="287"/>
      <c r="G270" s="287"/>
      <c r="H270" s="287"/>
      <c r="I270" s="287"/>
      <c r="J270" s="287"/>
      <c r="K270" s="288">
        <f>+E270+G270-F270</f>
        <v>333528733</v>
      </c>
    </row>
    <row r="271" spans="2:11" x14ac:dyDescent="0.25">
      <c r="B271" s="285"/>
      <c r="C271" s="286" t="s">
        <v>802</v>
      </c>
      <c r="D271" s="287"/>
      <c r="E271" s="287">
        <f t="shared" si="31"/>
        <v>0</v>
      </c>
      <c r="F271" s="287"/>
      <c r="G271" s="287"/>
      <c r="H271" s="287"/>
      <c r="I271" s="287"/>
      <c r="J271" s="287"/>
      <c r="K271" s="288">
        <f>+E271+G271-F271</f>
        <v>0</v>
      </c>
    </row>
    <row r="272" spans="2:11" x14ac:dyDescent="0.25">
      <c r="B272" s="285"/>
      <c r="C272" s="286" t="s">
        <v>803</v>
      </c>
      <c r="D272" s="287"/>
      <c r="E272" s="287"/>
      <c r="F272" s="287"/>
      <c r="G272" s="287"/>
      <c r="H272" s="287"/>
      <c r="I272" s="287">
        <f>H285</f>
        <v>0</v>
      </c>
      <c r="J272" s="287"/>
      <c r="K272" s="288">
        <f>I285</f>
        <v>123321369.2446672</v>
      </c>
    </row>
    <row r="273" spans="2:11" x14ac:dyDescent="0.25">
      <c r="B273" s="285"/>
      <c r="C273" s="286" t="s">
        <v>804</v>
      </c>
      <c r="D273" s="287"/>
      <c r="E273" s="287">
        <f>K232+K231</f>
        <v>482947094.95948458</v>
      </c>
      <c r="F273" s="287"/>
      <c r="G273" s="287"/>
      <c r="H273" s="287">
        <f>+G273</f>
        <v>0</v>
      </c>
      <c r="I273" s="287"/>
      <c r="J273" s="287"/>
      <c r="K273" s="288">
        <f>+E273+G273-F273</f>
        <v>482947094.95948458</v>
      </c>
    </row>
    <row r="274" spans="2:11" x14ac:dyDescent="0.25">
      <c r="B274" s="295"/>
      <c r="C274" s="286" t="s">
        <v>102</v>
      </c>
      <c r="D274" s="296"/>
      <c r="E274" s="287">
        <f>K233</f>
        <v>0</v>
      </c>
      <c r="F274" s="296"/>
      <c r="G274" s="296">
        <f>'PROY ESTADO DE RESULTADOS'!$I$8</f>
        <v>1333764342.7577553</v>
      </c>
      <c r="H274" s="296">
        <f>G274</f>
        <v>1333764342.7577553</v>
      </c>
      <c r="I274" s="296">
        <f t="shared" ref="I274:I280" si="32">+F274</f>
        <v>0</v>
      </c>
      <c r="J274" s="296"/>
      <c r="K274" s="297"/>
    </row>
    <row r="275" spans="2:11" x14ac:dyDescent="0.25">
      <c r="B275" s="295"/>
      <c r="C275" s="286" t="s">
        <v>110</v>
      </c>
      <c r="D275" s="296"/>
      <c r="E275" s="287">
        <f>K234</f>
        <v>0</v>
      </c>
      <c r="F275" s="296"/>
      <c r="G275" s="296">
        <f>'PROY ESTADO DE RESULTADOS'!$I$18</f>
        <v>1603109.0004204542</v>
      </c>
      <c r="H275" s="296">
        <f>G275</f>
        <v>1603109.0004204542</v>
      </c>
      <c r="I275" s="296">
        <f t="shared" si="32"/>
        <v>0</v>
      </c>
      <c r="J275" s="296"/>
      <c r="K275" s="297"/>
    </row>
    <row r="276" spans="2:11" x14ac:dyDescent="0.25">
      <c r="B276" s="295"/>
      <c r="C276" s="286" t="s">
        <v>805</v>
      </c>
      <c r="D276" s="296"/>
      <c r="E276" s="296"/>
      <c r="F276" s="296">
        <f>'PROY ESTADO DE RESULTADOS'!$I$9</f>
        <v>861697678.87612116</v>
      </c>
      <c r="G276" s="296"/>
      <c r="H276" s="296"/>
      <c r="I276" s="296">
        <f t="shared" si="32"/>
        <v>861697678.87612116</v>
      </c>
      <c r="J276" s="296"/>
      <c r="K276" s="297"/>
    </row>
    <row r="277" spans="2:11" x14ac:dyDescent="0.25">
      <c r="B277" s="295"/>
      <c r="C277" s="286" t="s">
        <v>806</v>
      </c>
      <c r="D277" s="296"/>
      <c r="E277" s="296"/>
      <c r="F277" s="296">
        <f>'PROY ESTADO DE RESULTADOS'!$I$11</f>
        <v>119574939.58997132</v>
      </c>
      <c r="G277" s="296"/>
      <c r="H277" s="296"/>
      <c r="I277" s="296">
        <f t="shared" si="32"/>
        <v>119574939.58997132</v>
      </c>
      <c r="J277" s="296"/>
      <c r="K277" s="297"/>
    </row>
    <row r="278" spans="2:11" x14ac:dyDescent="0.25">
      <c r="B278" s="295"/>
      <c r="C278" s="286" t="s">
        <v>106</v>
      </c>
      <c r="D278" s="296"/>
      <c r="E278" s="296"/>
      <c r="F278" s="296">
        <f>'PROY ESTADO DE RESULTADOS'!$I$12</f>
        <v>39125991.532443821</v>
      </c>
      <c r="G278" s="296"/>
      <c r="H278" s="296"/>
      <c r="I278" s="296">
        <f t="shared" si="32"/>
        <v>39125991.532443821</v>
      </c>
      <c r="J278" s="296"/>
      <c r="K278" s="297"/>
    </row>
    <row r="279" spans="2:11" x14ac:dyDescent="0.25">
      <c r="B279" s="295"/>
      <c r="C279" s="286" t="s">
        <v>807</v>
      </c>
      <c r="D279" s="296"/>
      <c r="E279" s="296"/>
      <c r="F279" s="296">
        <f>'PROY ESTADO DE RESULTADOS'!$I$13</f>
        <v>15866488.9</v>
      </c>
      <c r="G279" s="296"/>
      <c r="H279" s="296"/>
      <c r="I279" s="296">
        <f t="shared" si="32"/>
        <v>15866488.9</v>
      </c>
      <c r="J279" s="296"/>
      <c r="K279" s="297"/>
    </row>
    <row r="280" spans="2:11" x14ac:dyDescent="0.25">
      <c r="B280" s="295"/>
      <c r="C280" s="286" t="s">
        <v>808</v>
      </c>
      <c r="D280" s="296"/>
      <c r="E280" s="296"/>
      <c r="F280" s="296">
        <f>'PROY ESTADO DE RESULTADOS'!$I$15</f>
        <v>68926893.600705296</v>
      </c>
      <c r="G280" s="296"/>
      <c r="H280" s="296"/>
      <c r="I280" s="296">
        <f t="shared" si="32"/>
        <v>68926893.600705296</v>
      </c>
      <c r="J280" s="296"/>
      <c r="K280" s="297"/>
    </row>
    <row r="281" spans="2:11" x14ac:dyDescent="0.25">
      <c r="B281" s="295"/>
      <c r="C281" s="286" t="s">
        <v>809</v>
      </c>
      <c r="D281" s="296"/>
      <c r="E281" s="296"/>
      <c r="F281" s="296"/>
      <c r="G281" s="296"/>
      <c r="H281" s="296"/>
      <c r="I281" s="296"/>
      <c r="J281" s="296"/>
      <c r="K281" s="297"/>
    </row>
    <row r="282" spans="2:11" x14ac:dyDescent="0.25">
      <c r="B282" s="295"/>
      <c r="C282" s="286" t="s">
        <v>111</v>
      </c>
      <c r="D282" s="296"/>
      <c r="E282" s="296"/>
      <c r="F282" s="296">
        <f>'PROY ESTADO DE RESULTADOS'!$I$19</f>
        <v>43324899.797317192</v>
      </c>
      <c r="G282" s="296"/>
      <c r="H282" s="296"/>
      <c r="I282" s="296">
        <f>+F282</f>
        <v>43324899.797317192</v>
      </c>
      <c r="J282" s="296"/>
      <c r="K282" s="297"/>
    </row>
    <row r="283" spans="2:11" x14ac:dyDescent="0.25">
      <c r="B283" s="295"/>
      <c r="C283" s="286"/>
      <c r="D283" s="296"/>
      <c r="E283" s="296"/>
      <c r="F283" s="296"/>
      <c r="G283" s="296"/>
      <c r="H283" s="296"/>
      <c r="I283" s="296">
        <f>+F283</f>
        <v>0</v>
      </c>
      <c r="J283" s="296"/>
      <c r="K283" s="297"/>
    </row>
    <row r="284" spans="2:11" x14ac:dyDescent="0.25">
      <c r="B284" s="295"/>
      <c r="C284" s="286" t="s">
        <v>810</v>
      </c>
      <c r="D284" s="296"/>
      <c r="E284" s="296"/>
      <c r="F284" s="296">
        <f>(SUM(G274:G275)-SUM(F276:F282))*34%</f>
        <v>63529190.216949783</v>
      </c>
      <c r="G284" s="296"/>
      <c r="H284" s="296"/>
      <c r="I284" s="296">
        <f>+F284</f>
        <v>63529190.216949783</v>
      </c>
      <c r="J284" s="296"/>
      <c r="K284" s="297"/>
    </row>
    <row r="285" spans="2:11" ht="15" thickBot="1" x14ac:dyDescent="0.3">
      <c r="B285" s="295"/>
      <c r="C285" s="286" t="s">
        <v>811</v>
      </c>
      <c r="D285" s="296"/>
      <c r="E285" s="296"/>
      <c r="F285" s="296"/>
      <c r="G285" s="296"/>
      <c r="H285" s="296"/>
      <c r="I285" s="296">
        <f>SUM(H274:H275)-SUM(I276:I282)-I284</f>
        <v>123321369.2446672</v>
      </c>
      <c r="J285" s="296"/>
      <c r="K285" s="297"/>
    </row>
    <row r="286" spans="2:11" ht="15" thickBot="1" x14ac:dyDescent="0.3">
      <c r="B286" s="591" t="s">
        <v>812</v>
      </c>
      <c r="C286" s="592"/>
      <c r="D286" s="298">
        <f t="shared" ref="D286:K286" si="33">SUM(D252:D285)</f>
        <v>933647456.41750395</v>
      </c>
      <c r="E286" s="298">
        <f t="shared" si="33"/>
        <v>933647456.41750383</v>
      </c>
      <c r="F286" s="298">
        <f t="shared" si="33"/>
        <v>6421021190.0522985</v>
      </c>
      <c r="G286" s="298">
        <f t="shared" si="33"/>
        <v>6421021190.0522976</v>
      </c>
      <c r="H286" s="298">
        <f t="shared" si="33"/>
        <v>1368711560.9751256</v>
      </c>
      <c r="I286" s="298">
        <f t="shared" si="33"/>
        <v>1368711560.9751256</v>
      </c>
      <c r="J286" s="298">
        <f t="shared" si="33"/>
        <v>1090708951.3985863</v>
      </c>
      <c r="K286" s="298">
        <f t="shared" si="33"/>
        <v>1090708951.398586</v>
      </c>
    </row>
    <row r="287" spans="2:11" x14ac:dyDescent="0.25">
      <c r="E287" s="290">
        <f>+D286-E286</f>
        <v>0</v>
      </c>
      <c r="G287" s="290">
        <f>+F286-G286</f>
        <v>0</v>
      </c>
      <c r="I287" s="290">
        <f>+H286-I286</f>
        <v>0</v>
      </c>
      <c r="K287" s="290">
        <f>+J286-K286</f>
        <v>0</v>
      </c>
    </row>
    <row r="290" spans="2:11" ht="15" thickBot="1" x14ac:dyDescent="0.3"/>
    <row r="291" spans="2:11" ht="15" thickBot="1" x14ac:dyDescent="0.3">
      <c r="B291" s="277"/>
      <c r="C291" s="277"/>
      <c r="D291" s="593">
        <f>J250</f>
        <v>2020</v>
      </c>
      <c r="E291" s="594"/>
      <c r="F291" s="593" t="s">
        <v>784</v>
      </c>
      <c r="G291" s="594"/>
      <c r="H291" s="593" t="s">
        <v>785</v>
      </c>
      <c r="I291" s="594"/>
      <c r="J291" s="593">
        <f>D291+1</f>
        <v>2021</v>
      </c>
      <c r="K291" s="594"/>
    </row>
    <row r="292" spans="2:11" ht="15" thickBot="1" x14ac:dyDescent="0.3">
      <c r="B292" s="278" t="s">
        <v>786</v>
      </c>
      <c r="C292" s="278" t="s">
        <v>787</v>
      </c>
      <c r="D292" s="279" t="s">
        <v>788</v>
      </c>
      <c r="E292" s="279" t="s">
        <v>789</v>
      </c>
      <c r="F292" s="279" t="s">
        <v>788</v>
      </c>
      <c r="G292" s="279" t="s">
        <v>789</v>
      </c>
      <c r="H292" s="279" t="s">
        <v>788</v>
      </c>
      <c r="I292" s="279" t="s">
        <v>789</v>
      </c>
      <c r="J292" s="279" t="s">
        <v>788</v>
      </c>
      <c r="K292" s="279" t="s">
        <v>789</v>
      </c>
    </row>
    <row r="293" spans="2:11" x14ac:dyDescent="0.25">
      <c r="B293" s="280"/>
      <c r="C293" s="281" t="s">
        <v>479</v>
      </c>
      <c r="D293" s="282">
        <f t="shared" ref="D293:D303" si="34">J252</f>
        <v>385415674.2240386</v>
      </c>
      <c r="E293" s="283"/>
      <c r="F293" s="283">
        <f>G296</f>
        <v>1581911791.3195255</v>
      </c>
      <c r="G293" s="283">
        <f>F318+F319+F321+F323+F305+F306+F309</f>
        <v>1409689164.7280734</v>
      </c>
      <c r="H293" s="283"/>
      <c r="I293" s="283"/>
      <c r="J293" s="282">
        <f>+D293+F293-G293</f>
        <v>557638300.81549072</v>
      </c>
      <c r="K293" s="284"/>
    </row>
    <row r="294" spans="2:11" x14ac:dyDescent="0.25">
      <c r="B294" s="285"/>
      <c r="C294" s="286" t="s">
        <v>116</v>
      </c>
      <c r="D294" s="287">
        <f t="shared" si="34"/>
        <v>26395544.331102252</v>
      </c>
      <c r="E294" s="287"/>
      <c r="F294" s="287">
        <f>G316</f>
        <v>1651202.2704330678</v>
      </c>
      <c r="G294" s="287"/>
      <c r="H294" s="287"/>
      <c r="I294" s="287"/>
      <c r="J294" s="287">
        <f>+D294+F294-G294</f>
        <v>28046746.60153532</v>
      </c>
      <c r="K294" s="288"/>
    </row>
    <row r="295" spans="2:11" x14ac:dyDescent="0.25">
      <c r="B295" s="285"/>
      <c r="C295" s="286" t="s">
        <v>790</v>
      </c>
      <c r="D295" s="287">
        <f t="shared" si="34"/>
        <v>43400000</v>
      </c>
      <c r="E295" s="287"/>
      <c r="F295" s="287"/>
      <c r="G295" s="287"/>
      <c r="H295" s="287"/>
      <c r="I295" s="287"/>
      <c r="J295" s="287">
        <f>+D295+F295-G295</f>
        <v>43400000</v>
      </c>
      <c r="K295" s="288"/>
    </row>
    <row r="296" spans="2:11" x14ac:dyDescent="0.25">
      <c r="B296" s="285"/>
      <c r="C296" s="286" t="s">
        <v>791</v>
      </c>
      <c r="D296" s="287">
        <f t="shared" si="34"/>
        <v>151382252.90300512</v>
      </c>
      <c r="E296" s="287"/>
      <c r="F296" s="287">
        <f>G307+G315-F297</f>
        <v>1589477264.9072449</v>
      </c>
      <c r="G296" s="287">
        <f>(F296*90%)+D296</f>
        <v>1581911791.3195255</v>
      </c>
      <c r="H296" s="287"/>
      <c r="I296" s="287"/>
      <c r="J296" s="287">
        <f>+D296+F296-G296+H296-I296</f>
        <v>158947726.49072456</v>
      </c>
      <c r="K296" s="288"/>
    </row>
    <row r="297" spans="2:11" x14ac:dyDescent="0.25">
      <c r="B297" s="285"/>
      <c r="C297" s="286" t="s">
        <v>792</v>
      </c>
      <c r="D297" s="287">
        <f t="shared" si="34"/>
        <v>20237362.006880768</v>
      </c>
      <c r="E297" s="287"/>
      <c r="F297" s="287">
        <f>G315*2.5%</f>
        <v>35010512.44289086</v>
      </c>
      <c r="G297" s="287"/>
      <c r="H297" s="287"/>
      <c r="I297" s="287">
        <f>H308</f>
        <v>55247874.320311166</v>
      </c>
      <c r="J297" s="287">
        <f>+D297+F297-G297+H297-I297</f>
        <v>0.12946046143770218</v>
      </c>
      <c r="K297" s="288"/>
    </row>
    <row r="298" spans="2:11" x14ac:dyDescent="0.25">
      <c r="B298" s="285"/>
      <c r="C298" s="286" t="s">
        <v>793</v>
      </c>
      <c r="D298" s="287">
        <f t="shared" si="34"/>
        <v>0</v>
      </c>
      <c r="E298" s="287"/>
      <c r="F298" s="287"/>
      <c r="G298" s="287"/>
      <c r="H298" s="287"/>
      <c r="I298" s="287"/>
      <c r="J298" s="287">
        <f t="shared" ref="J298:J303" si="35">+D298+F298-G298</f>
        <v>0</v>
      </c>
      <c r="K298" s="288"/>
    </row>
    <row r="299" spans="2:11" x14ac:dyDescent="0.25">
      <c r="B299" s="285"/>
      <c r="C299" s="286" t="s">
        <v>794</v>
      </c>
      <c r="D299" s="287">
        <f t="shared" si="34"/>
        <v>410967378.93355954</v>
      </c>
      <c r="E299" s="287"/>
      <c r="F299" s="287">
        <f>'PROY ESTADO DE RESULTADOS'!$J$26</f>
        <v>910273323.51516235</v>
      </c>
      <c r="G299" s="287">
        <f>F317</f>
        <v>904782562.81992722</v>
      </c>
      <c r="H299" s="287"/>
      <c r="I299" s="287"/>
      <c r="J299" s="287">
        <f t="shared" si="35"/>
        <v>416458139.62879467</v>
      </c>
      <c r="K299" s="288"/>
    </row>
    <row r="300" spans="2:11" x14ac:dyDescent="0.25">
      <c r="B300" s="285"/>
      <c r="C300" s="286" t="s">
        <v>795</v>
      </c>
      <c r="D300" s="287">
        <f t="shared" si="34"/>
        <v>95820188</v>
      </c>
      <c r="E300" s="287"/>
      <c r="F300" s="287"/>
      <c r="G300" s="287"/>
      <c r="H300" s="287"/>
      <c r="I300" s="287"/>
      <c r="J300" s="287">
        <f t="shared" si="35"/>
        <v>95820188</v>
      </c>
      <c r="K300" s="288"/>
    </row>
    <row r="301" spans="2:11" x14ac:dyDescent="0.25">
      <c r="B301" s="285"/>
      <c r="C301" s="286" t="s">
        <v>698</v>
      </c>
      <c r="D301" s="287">
        <f t="shared" si="34"/>
        <v>8630605</v>
      </c>
      <c r="E301" s="287"/>
      <c r="F301" s="287"/>
      <c r="G301" s="287"/>
      <c r="H301" s="287"/>
      <c r="I301" s="287"/>
      <c r="J301" s="287">
        <f t="shared" si="35"/>
        <v>8630605</v>
      </c>
      <c r="K301" s="288"/>
    </row>
    <row r="302" spans="2:11" x14ac:dyDescent="0.25">
      <c r="B302" s="285"/>
      <c r="C302" s="286" t="s">
        <v>796</v>
      </c>
      <c r="D302" s="287">
        <f t="shared" si="34"/>
        <v>110754795</v>
      </c>
      <c r="E302" s="287"/>
      <c r="F302" s="287"/>
      <c r="G302" s="287"/>
      <c r="H302" s="287"/>
      <c r="I302" s="287"/>
      <c r="J302" s="287">
        <f t="shared" si="35"/>
        <v>110754795</v>
      </c>
      <c r="K302" s="288"/>
    </row>
    <row r="303" spans="2:11" x14ac:dyDescent="0.25">
      <c r="B303" s="285"/>
      <c r="C303" s="286" t="s">
        <v>86</v>
      </c>
      <c r="D303" s="287">
        <f t="shared" si="34"/>
        <v>-162294849</v>
      </c>
      <c r="E303" s="287"/>
      <c r="F303" s="287"/>
      <c r="G303" s="287">
        <f>F320</f>
        <v>4791009.4000000004</v>
      </c>
      <c r="H303" s="287"/>
      <c r="I303" s="287"/>
      <c r="J303" s="287">
        <f t="shared" si="35"/>
        <v>-167085858.40000001</v>
      </c>
      <c r="K303" s="288"/>
    </row>
    <row r="304" spans="2:11" x14ac:dyDescent="0.25">
      <c r="B304" s="285"/>
      <c r="C304" s="286" t="s">
        <v>797</v>
      </c>
      <c r="D304" s="287"/>
      <c r="E304" s="287">
        <f t="shared" ref="E304:E312" si="36">K263</f>
        <v>0</v>
      </c>
      <c r="F304" s="287"/>
      <c r="G304" s="287"/>
      <c r="H304" s="287"/>
      <c r="I304" s="287"/>
      <c r="J304" s="287"/>
      <c r="K304" s="288">
        <f>+E304+G304-F304</f>
        <v>0</v>
      </c>
    </row>
    <row r="305" spans="2:11" x14ac:dyDescent="0.25">
      <c r="B305" s="285"/>
      <c r="C305" s="286" t="s">
        <v>120</v>
      </c>
      <c r="D305" s="287"/>
      <c r="E305" s="287">
        <f t="shared" si="36"/>
        <v>0</v>
      </c>
      <c r="F305" s="287">
        <f>(G305*100%)+E305</f>
        <v>1130607858.4720225</v>
      </c>
      <c r="G305" s="287">
        <f>F299+F307</f>
        <v>1130607858.4720225</v>
      </c>
      <c r="H305" s="287"/>
      <c r="I305" s="287"/>
      <c r="J305" s="287"/>
      <c r="K305" s="288">
        <f>+E305+G305-F305</f>
        <v>0</v>
      </c>
    </row>
    <row r="306" spans="2:11" x14ac:dyDescent="0.25">
      <c r="B306" s="285"/>
      <c r="C306" s="286" t="s">
        <v>798</v>
      </c>
      <c r="D306" s="287"/>
      <c r="E306" s="287">
        <f t="shared" si="36"/>
        <v>0</v>
      </c>
      <c r="F306" s="287">
        <f>E306</f>
        <v>0</v>
      </c>
      <c r="G306" s="287"/>
      <c r="H306" s="287"/>
      <c r="I306" s="287"/>
      <c r="J306" s="287"/>
      <c r="K306" s="288">
        <f>+E306+G306-F306+H306-I306</f>
        <v>0</v>
      </c>
    </row>
    <row r="307" spans="2:11" x14ac:dyDescent="0.25">
      <c r="B307" s="285"/>
      <c r="C307" s="286" t="s">
        <v>799</v>
      </c>
      <c r="D307" s="287"/>
      <c r="E307" s="287">
        <f t="shared" si="36"/>
        <v>74690803.194434315</v>
      </c>
      <c r="F307" s="287">
        <f>(F299*16%)+E307</f>
        <v>220334534.9568603</v>
      </c>
      <c r="G307" s="287">
        <f>G315*0.16</f>
        <v>224067279.63450149</v>
      </c>
      <c r="H307" s="287"/>
      <c r="I307" s="287"/>
      <c r="J307" s="287"/>
      <c r="K307" s="288">
        <f>+E307+G307-F307-H307+I307</f>
        <v>78423547.872075498</v>
      </c>
    </row>
    <row r="308" spans="2:11" x14ac:dyDescent="0.25">
      <c r="B308" s="285"/>
      <c r="C308" s="286" t="s">
        <v>800</v>
      </c>
      <c r="D308" s="287"/>
      <c r="E308" s="287">
        <f t="shared" si="36"/>
        <v>76220951</v>
      </c>
      <c r="F308" s="287"/>
      <c r="G308" s="287">
        <f>F325</f>
        <v>72561719.313430399</v>
      </c>
      <c r="H308" s="287">
        <f>G308-32529402-5021805+D297</f>
        <v>55247874.320311166</v>
      </c>
      <c r="I308" s="287"/>
      <c r="J308" s="287"/>
      <c r="K308" s="288">
        <f>+E308+G308-F308-H308+I308</f>
        <v>93534795.99311924</v>
      </c>
    </row>
    <row r="309" spans="2:11" x14ac:dyDescent="0.25">
      <c r="B309" s="285"/>
      <c r="C309" s="286" t="s">
        <v>777</v>
      </c>
      <c r="D309" s="287"/>
      <c r="E309" s="287">
        <f t="shared" si="36"/>
        <v>0</v>
      </c>
      <c r="F309" s="287">
        <f>E309</f>
        <v>0</v>
      </c>
      <c r="G309" s="287"/>
      <c r="H309" s="287"/>
      <c r="I309" s="287"/>
      <c r="J309" s="287"/>
      <c r="K309" s="288">
        <f>+E309+G309-F309</f>
        <v>0</v>
      </c>
    </row>
    <row r="310" spans="2:11" x14ac:dyDescent="0.25">
      <c r="B310" s="285"/>
      <c r="C310" s="286"/>
      <c r="D310" s="287"/>
      <c r="E310" s="287">
        <f t="shared" si="36"/>
        <v>0</v>
      </c>
      <c r="F310" s="287"/>
      <c r="G310" s="287"/>
      <c r="H310" s="287"/>
      <c r="I310" s="287"/>
      <c r="J310" s="287"/>
      <c r="K310" s="288">
        <f>+E310+G310-F310</f>
        <v>0</v>
      </c>
    </row>
    <row r="311" spans="2:11" x14ac:dyDescent="0.25">
      <c r="B311" s="285"/>
      <c r="C311" s="286" t="s">
        <v>801</v>
      </c>
      <c r="D311" s="287"/>
      <c r="E311" s="287">
        <f t="shared" si="36"/>
        <v>333528733</v>
      </c>
      <c r="F311" s="287"/>
      <c r="G311" s="287"/>
      <c r="H311" s="287"/>
      <c r="I311" s="287"/>
      <c r="J311" s="287"/>
      <c r="K311" s="288">
        <f>+E311+G311-F311</f>
        <v>333528733</v>
      </c>
    </row>
    <row r="312" spans="2:11" x14ac:dyDescent="0.25">
      <c r="B312" s="285"/>
      <c r="C312" s="286" t="s">
        <v>802</v>
      </c>
      <c r="D312" s="287"/>
      <c r="E312" s="287">
        <f t="shared" si="36"/>
        <v>0</v>
      </c>
      <c r="F312" s="287"/>
      <c r="G312" s="287"/>
      <c r="H312" s="287"/>
      <c r="I312" s="287"/>
      <c r="J312" s="287"/>
      <c r="K312" s="288">
        <f>+E312+G312-F312</f>
        <v>0</v>
      </c>
    </row>
    <row r="313" spans="2:11" x14ac:dyDescent="0.25">
      <c r="B313" s="285"/>
      <c r="C313" s="286" t="s">
        <v>803</v>
      </c>
      <c r="D313" s="287"/>
      <c r="E313" s="287"/>
      <c r="F313" s="287"/>
      <c r="G313" s="287"/>
      <c r="H313" s="287"/>
      <c r="I313" s="287">
        <f>H326</f>
        <v>0</v>
      </c>
      <c r="J313" s="287"/>
      <c r="K313" s="288">
        <f>I326</f>
        <v>140855102.196659</v>
      </c>
    </row>
    <row r="314" spans="2:11" x14ac:dyDescent="0.25">
      <c r="B314" s="285"/>
      <c r="C314" s="286" t="s">
        <v>804</v>
      </c>
      <c r="D314" s="287"/>
      <c r="E314" s="287">
        <f>K273+K272</f>
        <v>606268464.20415175</v>
      </c>
      <c r="F314" s="287"/>
      <c r="G314" s="287"/>
      <c r="H314" s="287">
        <f>+G314</f>
        <v>0</v>
      </c>
      <c r="I314" s="287"/>
      <c r="J314" s="287"/>
      <c r="K314" s="288">
        <f>+E314+G314-F314</f>
        <v>606268464.20415175</v>
      </c>
    </row>
    <row r="315" spans="2:11" x14ac:dyDescent="0.25">
      <c r="B315" s="295"/>
      <c r="C315" s="286" t="s">
        <v>102</v>
      </c>
      <c r="D315" s="296"/>
      <c r="E315" s="287">
        <f>K274</f>
        <v>0</v>
      </c>
      <c r="F315" s="296"/>
      <c r="G315" s="296">
        <f>'PROY ESTADO DE RESULTADOS'!$J$8</f>
        <v>1400420497.7156343</v>
      </c>
      <c r="H315" s="296">
        <f>G315</f>
        <v>1400420497.7156343</v>
      </c>
      <c r="I315" s="296">
        <f t="shared" ref="I315:I321" si="37">+F315</f>
        <v>0</v>
      </c>
      <c r="J315" s="296"/>
      <c r="K315" s="297"/>
    </row>
    <row r="316" spans="2:11" x14ac:dyDescent="0.25">
      <c r="B316" s="295"/>
      <c r="C316" s="286" t="s">
        <v>110</v>
      </c>
      <c r="D316" s="296"/>
      <c r="E316" s="287">
        <f>K275</f>
        <v>0</v>
      </c>
      <c r="F316" s="296"/>
      <c r="G316" s="296">
        <f>'PROY ESTADO DE RESULTADOS'!$J$18</f>
        <v>1651202.2704330678</v>
      </c>
      <c r="H316" s="296">
        <f>G316</f>
        <v>1651202.2704330678</v>
      </c>
      <c r="I316" s="296">
        <f t="shared" si="37"/>
        <v>0</v>
      </c>
      <c r="J316" s="296"/>
      <c r="K316" s="297"/>
    </row>
    <row r="317" spans="2:11" x14ac:dyDescent="0.25">
      <c r="B317" s="295"/>
      <c r="C317" s="286" t="s">
        <v>805</v>
      </c>
      <c r="D317" s="296"/>
      <c r="E317" s="296"/>
      <c r="F317" s="296">
        <f>'PROY ESTADO DE RESULTADOS'!$J$9</f>
        <v>904782562.81992722</v>
      </c>
      <c r="G317" s="296"/>
      <c r="H317" s="296"/>
      <c r="I317" s="296">
        <f t="shared" si="37"/>
        <v>904782562.81992722</v>
      </c>
      <c r="J317" s="296"/>
      <c r="K317" s="297"/>
    </row>
    <row r="318" spans="2:11" x14ac:dyDescent="0.25">
      <c r="B318" s="295"/>
      <c r="C318" s="286" t="s">
        <v>806</v>
      </c>
      <c r="D318" s="296"/>
      <c r="E318" s="296"/>
      <c r="F318" s="296">
        <f>'PROY ESTADO DE RESULTADOS'!$J$11</f>
        <v>123162187.77767049</v>
      </c>
      <c r="G318" s="296"/>
      <c r="H318" s="296"/>
      <c r="I318" s="296">
        <f t="shared" si="37"/>
        <v>123162187.77767049</v>
      </c>
      <c r="J318" s="296"/>
      <c r="K318" s="297"/>
    </row>
    <row r="319" spans="2:11" x14ac:dyDescent="0.25">
      <c r="B319" s="295"/>
      <c r="C319" s="286" t="s">
        <v>106</v>
      </c>
      <c r="D319" s="296"/>
      <c r="E319" s="296"/>
      <c r="F319" s="296">
        <f>'PROY ESTADO DE RESULTADOS'!$J$12</f>
        <v>40299771.278417133</v>
      </c>
      <c r="G319" s="296"/>
      <c r="H319" s="296"/>
      <c r="I319" s="296">
        <f t="shared" si="37"/>
        <v>40299771.278417133</v>
      </c>
      <c r="J319" s="296"/>
      <c r="K319" s="297"/>
    </row>
    <row r="320" spans="2:11" x14ac:dyDescent="0.25">
      <c r="B320" s="295"/>
      <c r="C320" s="286" t="s">
        <v>807</v>
      </c>
      <c r="D320" s="296"/>
      <c r="E320" s="296"/>
      <c r="F320" s="296">
        <f>'PROY ESTADO DE RESULTADOS'!$J$13</f>
        <v>4791009.4000000004</v>
      </c>
      <c r="G320" s="296"/>
      <c r="H320" s="296"/>
      <c r="I320" s="296">
        <f t="shared" si="37"/>
        <v>4791009.4000000004</v>
      </c>
      <c r="J320" s="296"/>
      <c r="K320" s="297"/>
    </row>
    <row r="321" spans="2:11" x14ac:dyDescent="0.25">
      <c r="B321" s="295"/>
      <c r="C321" s="286" t="s">
        <v>808</v>
      </c>
      <c r="D321" s="296"/>
      <c r="E321" s="296"/>
      <c r="F321" s="296">
        <f>'PROY ESTADO DE RESULTADOS'!$J$15</f>
        <v>70994700.408726454</v>
      </c>
      <c r="G321" s="296"/>
      <c r="H321" s="296"/>
      <c r="I321" s="296">
        <f t="shared" si="37"/>
        <v>70994700.408726454</v>
      </c>
      <c r="J321" s="296"/>
      <c r="K321" s="297"/>
    </row>
    <row r="322" spans="2:11" x14ac:dyDescent="0.25">
      <c r="B322" s="295"/>
      <c r="C322" s="286" t="s">
        <v>809</v>
      </c>
      <c r="D322" s="296"/>
      <c r="E322" s="296"/>
      <c r="F322" s="296"/>
      <c r="G322" s="296"/>
      <c r="H322" s="296"/>
      <c r="I322" s="296"/>
      <c r="J322" s="296"/>
      <c r="K322" s="297"/>
    </row>
    <row r="323" spans="2:11" x14ac:dyDescent="0.25">
      <c r="B323" s="295"/>
      <c r="C323" s="286" t="s">
        <v>111</v>
      </c>
      <c r="D323" s="296"/>
      <c r="E323" s="296"/>
      <c r="F323" s="296">
        <f>'PROY ESTADO DE RESULTADOS'!$J$19</f>
        <v>44624646.791236706</v>
      </c>
      <c r="G323" s="296"/>
      <c r="H323" s="296"/>
      <c r="I323" s="296">
        <f>+F323</f>
        <v>44624646.791236706</v>
      </c>
      <c r="J323" s="296"/>
      <c r="K323" s="297"/>
    </row>
    <row r="324" spans="2:11" x14ac:dyDescent="0.25">
      <c r="B324" s="295"/>
      <c r="C324" s="286"/>
      <c r="D324" s="296"/>
      <c r="E324" s="296"/>
      <c r="F324" s="296"/>
      <c r="G324" s="296"/>
      <c r="H324" s="296"/>
      <c r="I324" s="296">
        <f>+F324</f>
        <v>0</v>
      </c>
      <c r="J324" s="296"/>
      <c r="K324" s="297"/>
    </row>
    <row r="325" spans="2:11" x14ac:dyDescent="0.25">
      <c r="B325" s="295"/>
      <c r="C325" s="286" t="s">
        <v>810</v>
      </c>
      <c r="D325" s="296"/>
      <c r="E325" s="296"/>
      <c r="F325" s="296">
        <f>(SUM(G315:G316)-SUM(F317:F323))*34%</f>
        <v>72561719.313430399</v>
      </c>
      <c r="G325" s="296"/>
      <c r="H325" s="296"/>
      <c r="I325" s="296">
        <f>+F325</f>
        <v>72561719.313430399</v>
      </c>
      <c r="J325" s="296"/>
      <c r="K325" s="297"/>
    </row>
    <row r="326" spans="2:11" ht="15" thickBot="1" x14ac:dyDescent="0.3">
      <c r="B326" s="295"/>
      <c r="C326" s="286" t="s">
        <v>811</v>
      </c>
      <c r="D326" s="296"/>
      <c r="E326" s="296"/>
      <c r="F326" s="296"/>
      <c r="G326" s="296"/>
      <c r="H326" s="296"/>
      <c r="I326" s="296">
        <f>SUM(H315:H316)-SUM(I317:I323)-I325</f>
        <v>140855102.196659</v>
      </c>
      <c r="J326" s="296"/>
      <c r="K326" s="297"/>
    </row>
    <row r="327" spans="2:11" ht="15" thickBot="1" x14ac:dyDescent="0.3">
      <c r="B327" s="591" t="s">
        <v>812</v>
      </c>
      <c r="C327" s="592"/>
      <c r="D327" s="298">
        <f t="shared" ref="D327:K327" si="38">SUM(D293:D326)</f>
        <v>1090708951.3985863</v>
      </c>
      <c r="E327" s="298">
        <f t="shared" si="38"/>
        <v>1090708951.398586</v>
      </c>
      <c r="F327" s="298">
        <f t="shared" si="38"/>
        <v>6730483085.6735487</v>
      </c>
      <c r="G327" s="298">
        <f t="shared" si="38"/>
        <v>6730483085.6735487</v>
      </c>
      <c r="H327" s="298">
        <f t="shared" si="38"/>
        <v>1457319574.3063784</v>
      </c>
      <c r="I327" s="298">
        <f t="shared" si="38"/>
        <v>1457319574.3063786</v>
      </c>
      <c r="J327" s="298">
        <f t="shared" si="38"/>
        <v>1252610643.2660055</v>
      </c>
      <c r="K327" s="298">
        <f t="shared" si="38"/>
        <v>1252610643.2660055</v>
      </c>
    </row>
    <row r="328" spans="2:11" x14ac:dyDescent="0.25">
      <c r="E328" s="290">
        <f>+D327-E327</f>
        <v>0</v>
      </c>
      <c r="G328" s="290">
        <f>+F327-G327</f>
        <v>0</v>
      </c>
      <c r="I328" s="290">
        <f>+H327-I327</f>
        <v>0</v>
      </c>
      <c r="K328" s="290">
        <f>+J327-K327</f>
        <v>0</v>
      </c>
    </row>
    <row r="331" spans="2:11" ht="15" thickBot="1" x14ac:dyDescent="0.3"/>
    <row r="332" spans="2:11" ht="15" thickBot="1" x14ac:dyDescent="0.3">
      <c r="B332" s="277"/>
      <c r="C332" s="277"/>
      <c r="D332" s="593">
        <f>J291</f>
        <v>2021</v>
      </c>
      <c r="E332" s="594"/>
      <c r="F332" s="593" t="s">
        <v>784</v>
      </c>
      <c r="G332" s="594"/>
      <c r="H332" s="593" t="s">
        <v>785</v>
      </c>
      <c r="I332" s="594"/>
      <c r="J332" s="593">
        <f>D332+1</f>
        <v>2022</v>
      </c>
      <c r="K332" s="594"/>
    </row>
    <row r="333" spans="2:11" ht="15" thickBot="1" x14ac:dyDescent="0.3">
      <c r="B333" s="278" t="s">
        <v>786</v>
      </c>
      <c r="C333" s="278" t="s">
        <v>787</v>
      </c>
      <c r="D333" s="279" t="s">
        <v>788</v>
      </c>
      <c r="E333" s="279" t="s">
        <v>789</v>
      </c>
      <c r="F333" s="279" t="s">
        <v>788</v>
      </c>
      <c r="G333" s="279" t="s">
        <v>789</v>
      </c>
      <c r="H333" s="279" t="s">
        <v>788</v>
      </c>
      <c r="I333" s="279" t="s">
        <v>789</v>
      </c>
      <c r="J333" s="279" t="s">
        <v>788</v>
      </c>
      <c r="K333" s="279" t="s">
        <v>789</v>
      </c>
    </row>
    <row r="334" spans="2:11" x14ac:dyDescent="0.25">
      <c r="B334" s="280"/>
      <c r="C334" s="281" t="s">
        <v>479</v>
      </c>
      <c r="D334" s="282">
        <f t="shared" ref="D334:D344" si="39">J293</f>
        <v>557638300.81549072</v>
      </c>
      <c r="E334" s="283"/>
      <c r="F334" s="283">
        <f>G337</f>
        <v>1750987106.3894148</v>
      </c>
      <c r="G334" s="283">
        <f>F359+F360+F362+F364+F346+F347+F350</f>
        <v>1542254903.2317789</v>
      </c>
      <c r="H334" s="283"/>
      <c r="I334" s="283"/>
      <c r="J334" s="282">
        <f>+D334+F334-G334</f>
        <v>766370503.97312665</v>
      </c>
      <c r="K334" s="284"/>
    </row>
    <row r="335" spans="2:11" x14ac:dyDescent="0.25">
      <c r="B335" s="285"/>
      <c r="C335" s="286" t="s">
        <v>116</v>
      </c>
      <c r="D335" s="287">
        <f t="shared" si="39"/>
        <v>28046746.60153532</v>
      </c>
      <c r="E335" s="287"/>
      <c r="F335" s="287">
        <f>G357</f>
        <v>1700738.3385460598</v>
      </c>
      <c r="G335" s="287"/>
      <c r="H335" s="287"/>
      <c r="I335" s="287"/>
      <c r="J335" s="287">
        <f>+D335+F335-G335</f>
        <v>29747484.94008138</v>
      </c>
      <c r="K335" s="288"/>
    </row>
    <row r="336" spans="2:11" x14ac:dyDescent="0.25">
      <c r="B336" s="285"/>
      <c r="C336" s="286" t="s">
        <v>790</v>
      </c>
      <c r="D336" s="287">
        <f t="shared" si="39"/>
        <v>43400000</v>
      </c>
      <c r="E336" s="287"/>
      <c r="F336" s="287"/>
      <c r="G336" s="287"/>
      <c r="H336" s="287"/>
      <c r="I336" s="287"/>
      <c r="J336" s="287">
        <f>+D336+F336-G336</f>
        <v>43400000</v>
      </c>
      <c r="K336" s="288"/>
    </row>
    <row r="337" spans="2:11" x14ac:dyDescent="0.25">
      <c r="B337" s="285"/>
      <c r="C337" s="286" t="s">
        <v>791</v>
      </c>
      <c r="D337" s="287">
        <f t="shared" si="39"/>
        <v>158947726.49072456</v>
      </c>
      <c r="E337" s="287"/>
      <c r="F337" s="287">
        <f>G348+G356-F338</f>
        <v>1768932644.3318779</v>
      </c>
      <c r="G337" s="287">
        <f>(F337*90%)+D337</f>
        <v>1750987106.3894148</v>
      </c>
      <c r="H337" s="287"/>
      <c r="I337" s="287"/>
      <c r="J337" s="287">
        <f>+D337+F337-G337+H337-I337</f>
        <v>176893264.43318772</v>
      </c>
      <c r="K337" s="288"/>
    </row>
    <row r="338" spans="2:11" x14ac:dyDescent="0.25">
      <c r="B338" s="285"/>
      <c r="C338" s="286" t="s">
        <v>792</v>
      </c>
      <c r="D338" s="287">
        <f t="shared" si="39"/>
        <v>0.12946046143770218</v>
      </c>
      <c r="E338" s="287"/>
      <c r="F338" s="287">
        <f>G356*2.5%</f>
        <v>38963274.104226388</v>
      </c>
      <c r="G338" s="287"/>
      <c r="H338" s="287"/>
      <c r="I338" s="287">
        <f>H349</f>
        <v>38963274.386347607</v>
      </c>
      <c r="J338" s="287">
        <f>+D338+F338-G338+H338-I338</f>
        <v>-0.15266075730323792</v>
      </c>
      <c r="K338" s="288"/>
    </row>
    <row r="339" spans="2:11" x14ac:dyDescent="0.25">
      <c r="B339" s="285"/>
      <c r="C339" s="286" t="s">
        <v>793</v>
      </c>
      <c r="D339" s="287">
        <f t="shared" si="39"/>
        <v>0</v>
      </c>
      <c r="E339" s="287"/>
      <c r="F339" s="287"/>
      <c r="G339" s="287"/>
      <c r="H339" s="287"/>
      <c r="I339" s="287"/>
      <c r="J339" s="287">
        <f t="shared" ref="J339:J344" si="40">+D339+F339-G339</f>
        <v>0</v>
      </c>
      <c r="K339" s="288"/>
    </row>
    <row r="340" spans="2:11" x14ac:dyDescent="0.25">
      <c r="B340" s="285"/>
      <c r="C340" s="286" t="s">
        <v>794</v>
      </c>
      <c r="D340" s="287">
        <f t="shared" si="39"/>
        <v>416458139.62879467</v>
      </c>
      <c r="E340" s="287"/>
      <c r="F340" s="287">
        <f>'PROY ESTADO DE RESULTADOS'!$K$26</f>
        <v>1013045126.7098861</v>
      </c>
      <c r="G340" s="287">
        <f>F358</f>
        <v>1007022992.4185791</v>
      </c>
      <c r="H340" s="287"/>
      <c r="I340" s="287"/>
      <c r="J340" s="287">
        <f t="shared" si="40"/>
        <v>422480273.92010164</v>
      </c>
      <c r="K340" s="288"/>
    </row>
    <row r="341" spans="2:11" x14ac:dyDescent="0.25">
      <c r="B341" s="285"/>
      <c r="C341" s="286" t="s">
        <v>795</v>
      </c>
      <c r="D341" s="287">
        <f t="shared" si="39"/>
        <v>95820188</v>
      </c>
      <c r="E341" s="287"/>
      <c r="F341" s="287"/>
      <c r="G341" s="287"/>
      <c r="H341" s="287"/>
      <c r="I341" s="287"/>
      <c r="J341" s="287">
        <f t="shared" si="40"/>
        <v>95820188</v>
      </c>
      <c r="K341" s="288"/>
    </row>
    <row r="342" spans="2:11" x14ac:dyDescent="0.25">
      <c r="B342" s="285"/>
      <c r="C342" s="286" t="s">
        <v>698</v>
      </c>
      <c r="D342" s="287">
        <f t="shared" si="39"/>
        <v>8630605</v>
      </c>
      <c r="E342" s="287"/>
      <c r="F342" s="287"/>
      <c r="G342" s="287"/>
      <c r="H342" s="287"/>
      <c r="I342" s="287"/>
      <c r="J342" s="287">
        <f t="shared" si="40"/>
        <v>8630605</v>
      </c>
      <c r="K342" s="288"/>
    </row>
    <row r="343" spans="2:11" x14ac:dyDescent="0.25">
      <c r="B343" s="285"/>
      <c r="C343" s="286" t="s">
        <v>796</v>
      </c>
      <c r="D343" s="287">
        <f t="shared" si="39"/>
        <v>110754795</v>
      </c>
      <c r="E343" s="287"/>
      <c r="F343" s="287"/>
      <c r="G343" s="287"/>
      <c r="H343" s="287"/>
      <c r="I343" s="287"/>
      <c r="J343" s="287">
        <f t="shared" si="40"/>
        <v>110754795</v>
      </c>
      <c r="K343" s="288"/>
    </row>
    <row r="344" spans="2:11" x14ac:dyDescent="0.25">
      <c r="B344" s="285"/>
      <c r="C344" s="286" t="s">
        <v>86</v>
      </c>
      <c r="D344" s="287">
        <f t="shared" si="39"/>
        <v>-167085858.40000001</v>
      </c>
      <c r="E344" s="287"/>
      <c r="F344" s="287"/>
      <c r="G344" s="287">
        <f>F361</f>
        <v>4791009.4000000004</v>
      </c>
      <c r="H344" s="287"/>
      <c r="I344" s="287"/>
      <c r="J344" s="287">
        <f t="shared" si="40"/>
        <v>-171876867.80000001</v>
      </c>
      <c r="K344" s="288"/>
    </row>
    <row r="345" spans="2:11" x14ac:dyDescent="0.25">
      <c r="B345" s="285"/>
      <c r="C345" s="286" t="s">
        <v>797</v>
      </c>
      <c r="D345" s="287"/>
      <c r="E345" s="287">
        <f t="shared" ref="E345:E353" si="41">K304</f>
        <v>0</v>
      </c>
      <c r="F345" s="287"/>
      <c r="G345" s="287"/>
      <c r="H345" s="287"/>
      <c r="I345" s="287"/>
      <c r="J345" s="287"/>
      <c r="K345" s="288">
        <f>+E345+G345-F345</f>
        <v>0</v>
      </c>
    </row>
    <row r="346" spans="2:11" x14ac:dyDescent="0.25">
      <c r="B346" s="285"/>
      <c r="C346" s="286" t="s">
        <v>120</v>
      </c>
      <c r="D346" s="287"/>
      <c r="E346" s="287">
        <f t="shared" si="41"/>
        <v>0</v>
      </c>
      <c r="F346" s="287">
        <f>(G346*100%)+E346</f>
        <v>1253555894.8555434</v>
      </c>
      <c r="G346" s="287">
        <f>F340+F348</f>
        <v>1253555894.8555434</v>
      </c>
      <c r="H346" s="287"/>
      <c r="I346" s="287"/>
      <c r="J346" s="287"/>
      <c r="K346" s="288">
        <f>+E346+G346-F346</f>
        <v>0</v>
      </c>
    </row>
    <row r="347" spans="2:11" x14ac:dyDescent="0.25">
      <c r="B347" s="285"/>
      <c r="C347" s="286" t="s">
        <v>798</v>
      </c>
      <c r="D347" s="287"/>
      <c r="E347" s="287">
        <f t="shared" si="41"/>
        <v>0</v>
      </c>
      <c r="F347" s="287">
        <f>E347</f>
        <v>0</v>
      </c>
      <c r="G347" s="287"/>
      <c r="H347" s="287"/>
      <c r="I347" s="287"/>
      <c r="J347" s="287"/>
      <c r="K347" s="288">
        <f>+E347+G347-F347+H347-I347</f>
        <v>0</v>
      </c>
    </row>
    <row r="348" spans="2:11" x14ac:dyDescent="0.25">
      <c r="B348" s="285"/>
      <c r="C348" s="286" t="s">
        <v>799</v>
      </c>
      <c r="D348" s="287"/>
      <c r="E348" s="287">
        <f t="shared" si="41"/>
        <v>78423547.872075498</v>
      </c>
      <c r="F348" s="287">
        <f>(F340*16%)+E348</f>
        <v>240510768.14565727</v>
      </c>
      <c r="G348" s="287">
        <f>G356*0.16</f>
        <v>249364954.26704887</v>
      </c>
      <c r="H348" s="287"/>
      <c r="I348" s="287"/>
      <c r="J348" s="287"/>
      <c r="K348" s="288">
        <f>+E348+G348-F348-H348+I348</f>
        <v>87277733.993467122</v>
      </c>
    </row>
    <row r="349" spans="2:11" x14ac:dyDescent="0.25">
      <c r="B349" s="285"/>
      <c r="C349" s="286" t="s">
        <v>800</v>
      </c>
      <c r="D349" s="287"/>
      <c r="E349" s="287">
        <f t="shared" si="41"/>
        <v>93534795.99311924</v>
      </c>
      <c r="F349" s="287"/>
      <c r="G349" s="287">
        <f>F366</f>
        <v>88304355.386347607</v>
      </c>
      <c r="H349" s="287">
        <f>G349-43746999-5594082</f>
        <v>38963274.386347607</v>
      </c>
      <c r="I349" s="287"/>
      <c r="J349" s="287"/>
      <c r="K349" s="288">
        <f>+E349+G349-F349-H349+I349</f>
        <v>142875876.99311924</v>
      </c>
    </row>
    <row r="350" spans="2:11" x14ac:dyDescent="0.25">
      <c r="B350" s="285"/>
      <c r="C350" s="286" t="s">
        <v>777</v>
      </c>
      <c r="D350" s="287"/>
      <c r="E350" s="287">
        <f t="shared" si="41"/>
        <v>0</v>
      </c>
      <c r="F350" s="287">
        <f>E350</f>
        <v>0</v>
      </c>
      <c r="G350" s="287"/>
      <c r="H350" s="287"/>
      <c r="I350" s="287"/>
      <c r="J350" s="287"/>
      <c r="K350" s="288">
        <f>+E350+G350-F350</f>
        <v>0</v>
      </c>
    </row>
    <row r="351" spans="2:11" x14ac:dyDescent="0.25">
      <c r="B351" s="285"/>
      <c r="C351" s="286"/>
      <c r="D351" s="287"/>
      <c r="E351" s="287">
        <f t="shared" si="41"/>
        <v>0</v>
      </c>
      <c r="F351" s="287"/>
      <c r="G351" s="287"/>
      <c r="H351" s="287"/>
      <c r="I351" s="287"/>
      <c r="J351" s="287"/>
      <c r="K351" s="288">
        <f>+E351+G351-F351</f>
        <v>0</v>
      </c>
    </row>
    <row r="352" spans="2:11" x14ac:dyDescent="0.25">
      <c r="B352" s="285"/>
      <c r="C352" s="286" t="s">
        <v>801</v>
      </c>
      <c r="D352" s="287"/>
      <c r="E352" s="287">
        <f t="shared" si="41"/>
        <v>333528733</v>
      </c>
      <c r="F352" s="287"/>
      <c r="G352" s="287"/>
      <c r="H352" s="287"/>
      <c r="I352" s="287"/>
      <c r="J352" s="287"/>
      <c r="K352" s="288">
        <f>+E352+G352-F352</f>
        <v>333528733</v>
      </c>
    </row>
    <row r="353" spans="2:11" x14ac:dyDescent="0.25">
      <c r="B353" s="285"/>
      <c r="C353" s="286" t="s">
        <v>802</v>
      </c>
      <c r="D353" s="287"/>
      <c r="E353" s="287">
        <f t="shared" si="41"/>
        <v>0</v>
      </c>
      <c r="F353" s="287"/>
      <c r="G353" s="287"/>
      <c r="H353" s="287"/>
      <c r="I353" s="287"/>
      <c r="J353" s="287"/>
      <c r="K353" s="288">
        <f>+E353+G353-F353</f>
        <v>0</v>
      </c>
    </row>
    <row r="354" spans="2:11" x14ac:dyDescent="0.25">
      <c r="B354" s="285"/>
      <c r="C354" s="286" t="s">
        <v>803</v>
      </c>
      <c r="D354" s="287"/>
      <c r="E354" s="287"/>
      <c r="F354" s="287"/>
      <c r="G354" s="287"/>
      <c r="H354" s="287"/>
      <c r="I354" s="287">
        <f>H367</f>
        <v>0</v>
      </c>
      <c r="J354" s="287"/>
      <c r="K354" s="288">
        <f>I367</f>
        <v>171414336.92643946</v>
      </c>
    </row>
    <row r="355" spans="2:11" x14ac:dyDescent="0.25">
      <c r="B355" s="285"/>
      <c r="C355" s="286" t="s">
        <v>804</v>
      </c>
      <c r="D355" s="287"/>
      <c r="E355" s="287">
        <f>K314+K313</f>
        <v>747123566.40081072</v>
      </c>
      <c r="F355" s="287"/>
      <c r="G355" s="287"/>
      <c r="H355" s="287">
        <f>+G355</f>
        <v>0</v>
      </c>
      <c r="I355" s="287"/>
      <c r="J355" s="287"/>
      <c r="K355" s="288">
        <f>+E355+G355-F355</f>
        <v>747123566.40081072</v>
      </c>
    </row>
    <row r="356" spans="2:11" x14ac:dyDescent="0.25">
      <c r="B356" s="295"/>
      <c r="C356" s="286" t="s">
        <v>102</v>
      </c>
      <c r="D356" s="296"/>
      <c r="E356" s="287">
        <f>K315</f>
        <v>0</v>
      </c>
      <c r="F356" s="296"/>
      <c r="G356" s="296">
        <f>'PROY ESTADO DE RESULTADOS'!$K$8</f>
        <v>1558530964.1690555</v>
      </c>
      <c r="H356" s="296">
        <f>G356</f>
        <v>1558530964.1690555</v>
      </c>
      <c r="I356" s="296">
        <f t="shared" ref="I356:I362" si="42">+F356</f>
        <v>0</v>
      </c>
      <c r="J356" s="296"/>
      <c r="K356" s="297"/>
    </row>
    <row r="357" spans="2:11" x14ac:dyDescent="0.25">
      <c r="B357" s="295"/>
      <c r="C357" s="286" t="s">
        <v>110</v>
      </c>
      <c r="D357" s="296"/>
      <c r="E357" s="287">
        <f>K316</f>
        <v>0</v>
      </c>
      <c r="F357" s="296"/>
      <c r="G357" s="296">
        <f>'PROY ESTADO DE RESULTADOS'!$K$18</f>
        <v>1700738.3385460598</v>
      </c>
      <c r="H357" s="296">
        <f>G357</f>
        <v>1700738.3385460598</v>
      </c>
      <c r="I357" s="296">
        <f t="shared" si="42"/>
        <v>0</v>
      </c>
      <c r="J357" s="296"/>
      <c r="K357" s="297"/>
    </row>
    <row r="358" spans="2:11" x14ac:dyDescent="0.25">
      <c r="B358" s="295"/>
      <c r="C358" s="286" t="s">
        <v>805</v>
      </c>
      <c r="D358" s="296"/>
      <c r="E358" s="296"/>
      <c r="F358" s="296">
        <f>'PROY ESTADO DE RESULTADOS'!$K$9</f>
        <v>1007022992.4185791</v>
      </c>
      <c r="G358" s="296"/>
      <c r="H358" s="296"/>
      <c r="I358" s="296">
        <f t="shared" si="42"/>
        <v>1007022992.4185791</v>
      </c>
      <c r="J358" s="296"/>
      <c r="K358" s="297"/>
    </row>
    <row r="359" spans="2:11" x14ac:dyDescent="0.25">
      <c r="B359" s="295"/>
      <c r="C359" s="286" t="s">
        <v>806</v>
      </c>
      <c r="D359" s="296"/>
      <c r="E359" s="296"/>
      <c r="F359" s="296">
        <f>'PROY ESTADO DE RESULTADOS'!$K$11</f>
        <v>126857053.41100059</v>
      </c>
      <c r="G359" s="296"/>
      <c r="H359" s="296"/>
      <c r="I359" s="296">
        <f t="shared" si="42"/>
        <v>126857053.41100059</v>
      </c>
      <c r="J359" s="296"/>
      <c r="K359" s="297"/>
    </row>
    <row r="360" spans="2:11" x14ac:dyDescent="0.25">
      <c r="B360" s="295"/>
      <c r="C360" s="286" t="s">
        <v>106</v>
      </c>
      <c r="D360" s="296"/>
      <c r="E360" s="296"/>
      <c r="F360" s="296">
        <f>'PROY ESTADO DE RESULTADOS'!$K$12</f>
        <v>42754027.349272735</v>
      </c>
      <c r="G360" s="296"/>
      <c r="H360" s="296"/>
      <c r="I360" s="296">
        <f t="shared" si="42"/>
        <v>42754027.349272735</v>
      </c>
      <c r="J360" s="296"/>
      <c r="K360" s="297"/>
    </row>
    <row r="361" spans="2:11" x14ac:dyDescent="0.25">
      <c r="B361" s="295"/>
      <c r="C361" s="286" t="s">
        <v>807</v>
      </c>
      <c r="D361" s="296"/>
      <c r="E361" s="296"/>
      <c r="F361" s="296">
        <f>'PROY ESTADO DE RESULTADOS'!$K$13</f>
        <v>4791009.4000000004</v>
      </c>
      <c r="G361" s="296"/>
      <c r="H361" s="296"/>
      <c r="I361" s="296">
        <f t="shared" si="42"/>
        <v>4791009.4000000004</v>
      </c>
      <c r="J361" s="296"/>
      <c r="K361" s="297"/>
    </row>
    <row r="362" spans="2:11" x14ac:dyDescent="0.25">
      <c r="B362" s="295"/>
      <c r="C362" s="286" t="s">
        <v>808</v>
      </c>
      <c r="D362" s="296"/>
      <c r="E362" s="296"/>
      <c r="F362" s="296">
        <f>'PROY ESTADO DE RESULTADOS'!$K$15</f>
        <v>73124541.420988247</v>
      </c>
      <c r="G362" s="296"/>
      <c r="H362" s="296"/>
      <c r="I362" s="296">
        <f t="shared" si="42"/>
        <v>73124541.420988247</v>
      </c>
      <c r="J362" s="296"/>
      <c r="K362" s="297"/>
    </row>
    <row r="363" spans="2:11" x14ac:dyDescent="0.25">
      <c r="B363" s="295"/>
      <c r="C363" s="286" t="s">
        <v>809</v>
      </c>
      <c r="D363" s="296"/>
      <c r="E363" s="296"/>
      <c r="F363" s="296"/>
      <c r="G363" s="296"/>
      <c r="H363" s="296"/>
      <c r="I363" s="296"/>
      <c r="J363" s="296"/>
      <c r="K363" s="297"/>
    </row>
    <row r="364" spans="2:11" x14ac:dyDescent="0.25">
      <c r="B364" s="295"/>
      <c r="C364" s="286" t="s">
        <v>111</v>
      </c>
      <c r="D364" s="296"/>
      <c r="E364" s="296"/>
      <c r="F364" s="296">
        <f>'PROY ESTADO DE RESULTADOS'!$K$19</f>
        <v>45963386.194973812</v>
      </c>
      <c r="G364" s="296"/>
      <c r="H364" s="296"/>
      <c r="I364" s="296">
        <f>+F364</f>
        <v>45963386.194973812</v>
      </c>
      <c r="J364" s="296"/>
      <c r="K364" s="297"/>
    </row>
    <row r="365" spans="2:11" x14ac:dyDescent="0.25">
      <c r="B365" s="295"/>
      <c r="C365" s="286"/>
      <c r="D365" s="296"/>
      <c r="E365" s="296"/>
      <c r="F365" s="296"/>
      <c r="G365" s="296"/>
      <c r="H365" s="296"/>
      <c r="I365" s="296">
        <f>+F365</f>
        <v>0</v>
      </c>
      <c r="J365" s="296"/>
      <c r="K365" s="297"/>
    </row>
    <row r="366" spans="2:11" x14ac:dyDescent="0.25">
      <c r="B366" s="295"/>
      <c r="C366" s="286" t="s">
        <v>810</v>
      </c>
      <c r="D366" s="296"/>
      <c r="E366" s="296"/>
      <c r="F366" s="296">
        <f>(SUM(G356:G357)-SUM(F358:F364))*34%</f>
        <v>88304355.386347607</v>
      </c>
      <c r="G366" s="296"/>
      <c r="H366" s="296"/>
      <c r="I366" s="296">
        <f>+F366</f>
        <v>88304355.386347607</v>
      </c>
      <c r="J366" s="296"/>
      <c r="K366" s="297"/>
    </row>
    <row r="367" spans="2:11" ht="15" thickBot="1" x14ac:dyDescent="0.3">
      <c r="B367" s="295"/>
      <c r="C367" s="286" t="s">
        <v>811</v>
      </c>
      <c r="D367" s="296"/>
      <c r="E367" s="296"/>
      <c r="F367" s="296"/>
      <c r="G367" s="296"/>
      <c r="H367" s="296"/>
      <c r="I367" s="296">
        <f>SUM(H356:H357)-SUM(I358:I364)-I366</f>
        <v>171414336.92643946</v>
      </c>
      <c r="J367" s="296"/>
      <c r="K367" s="297"/>
    </row>
    <row r="368" spans="2:11" ht="15" thickBot="1" x14ac:dyDescent="0.3">
      <c r="B368" s="591" t="s">
        <v>812</v>
      </c>
      <c r="C368" s="592"/>
      <c r="D368" s="298">
        <f t="shared" ref="D368:K368" si="43">SUM(D334:D367)</f>
        <v>1252610643.2660055</v>
      </c>
      <c r="E368" s="298">
        <f t="shared" si="43"/>
        <v>1252610643.2660055</v>
      </c>
      <c r="F368" s="298">
        <f t="shared" si="43"/>
        <v>7456512918.4563131</v>
      </c>
      <c r="G368" s="298">
        <f t="shared" si="43"/>
        <v>7456512918.4563131</v>
      </c>
      <c r="H368" s="298">
        <f t="shared" si="43"/>
        <v>1599194976.893949</v>
      </c>
      <c r="I368" s="298">
        <f t="shared" si="43"/>
        <v>1599194976.8939493</v>
      </c>
      <c r="J368" s="298">
        <f t="shared" si="43"/>
        <v>1482220247.3138368</v>
      </c>
      <c r="K368" s="298">
        <f t="shared" si="43"/>
        <v>1482220247.3138366</v>
      </c>
    </row>
    <row r="369" spans="2:11" x14ac:dyDescent="0.25">
      <c r="E369" s="290">
        <f>+D368-E368</f>
        <v>0</v>
      </c>
      <c r="G369" s="290">
        <f>+F368-G368</f>
        <v>0</v>
      </c>
      <c r="I369" s="290">
        <f>+H368-I368</f>
        <v>0</v>
      </c>
      <c r="K369" s="290">
        <f>+J368-K368</f>
        <v>0</v>
      </c>
    </row>
    <row r="372" spans="2:11" ht="15" thickBot="1" x14ac:dyDescent="0.3"/>
    <row r="373" spans="2:11" ht="15" thickBot="1" x14ac:dyDescent="0.3">
      <c r="B373" s="277"/>
      <c r="C373" s="277"/>
      <c r="D373" s="593">
        <f>J332</f>
        <v>2022</v>
      </c>
      <c r="E373" s="594"/>
      <c r="F373" s="593" t="s">
        <v>784</v>
      </c>
      <c r="G373" s="594"/>
      <c r="H373" s="593" t="s">
        <v>785</v>
      </c>
      <c r="I373" s="594"/>
      <c r="J373" s="593">
        <f>D373+1</f>
        <v>2023</v>
      </c>
      <c r="K373" s="594"/>
    </row>
    <row r="374" spans="2:11" ht="15" thickBot="1" x14ac:dyDescent="0.3">
      <c r="B374" s="278" t="s">
        <v>786</v>
      </c>
      <c r="C374" s="278" t="s">
        <v>787</v>
      </c>
      <c r="D374" s="279" t="s">
        <v>788</v>
      </c>
      <c r="E374" s="279" t="s">
        <v>789</v>
      </c>
      <c r="F374" s="279" t="s">
        <v>788</v>
      </c>
      <c r="G374" s="279" t="s">
        <v>789</v>
      </c>
      <c r="H374" s="279" t="s">
        <v>788</v>
      </c>
      <c r="I374" s="279" t="s">
        <v>789</v>
      </c>
      <c r="J374" s="279" t="s">
        <v>788</v>
      </c>
      <c r="K374" s="279" t="s">
        <v>789</v>
      </c>
    </row>
    <row r="375" spans="2:11" x14ac:dyDescent="0.25">
      <c r="B375" s="280"/>
      <c r="C375" s="281" t="s">
        <v>479</v>
      </c>
      <c r="D375" s="282">
        <f t="shared" ref="D375:D385" si="44">J334</f>
        <v>766370503.97312665</v>
      </c>
      <c r="E375" s="283"/>
      <c r="F375" s="283">
        <f>G378</f>
        <v>1848499867.2425561</v>
      </c>
      <c r="G375" s="283">
        <f>F400+F401+F403+F405+F387+F388+F391</f>
        <v>1652455583.8194857</v>
      </c>
      <c r="H375" s="283"/>
      <c r="I375" s="283"/>
      <c r="J375" s="282">
        <f>+D375+F375-G375</f>
        <v>962414787.39619732</v>
      </c>
      <c r="K375" s="284"/>
    </row>
    <row r="376" spans="2:11" x14ac:dyDescent="0.25">
      <c r="B376" s="285"/>
      <c r="C376" s="286" t="s">
        <v>116</v>
      </c>
      <c r="D376" s="287">
        <f t="shared" si="44"/>
        <v>29747484.94008138</v>
      </c>
      <c r="E376" s="287"/>
      <c r="F376" s="287">
        <f>G398</f>
        <v>1751760.4887024416</v>
      </c>
      <c r="G376" s="287"/>
      <c r="H376" s="287"/>
      <c r="I376" s="287"/>
      <c r="J376" s="287">
        <f>+D376+F376-G376</f>
        <v>31499245.428783823</v>
      </c>
      <c r="K376" s="288"/>
    </row>
    <row r="377" spans="2:11" x14ac:dyDescent="0.25">
      <c r="B377" s="285"/>
      <c r="C377" s="286" t="s">
        <v>790</v>
      </c>
      <c r="D377" s="287">
        <f t="shared" si="44"/>
        <v>43400000</v>
      </c>
      <c r="E377" s="287"/>
      <c r="F377" s="287"/>
      <c r="G377" s="287"/>
      <c r="H377" s="287"/>
      <c r="I377" s="287"/>
      <c r="J377" s="287">
        <f>+D377+F377-G377</f>
        <v>43400000</v>
      </c>
      <c r="K377" s="288"/>
    </row>
    <row r="378" spans="2:11" x14ac:dyDescent="0.25">
      <c r="B378" s="285"/>
      <c r="C378" s="286" t="s">
        <v>791</v>
      </c>
      <c r="D378" s="287">
        <f t="shared" si="44"/>
        <v>176893264.43318772</v>
      </c>
      <c r="E378" s="287"/>
      <c r="F378" s="287">
        <f>G389+G397-F379</f>
        <v>1857340669.788187</v>
      </c>
      <c r="G378" s="287">
        <f>(F378*90%)+D378</f>
        <v>1848499867.2425561</v>
      </c>
      <c r="H378" s="287"/>
      <c r="I378" s="287"/>
      <c r="J378" s="287">
        <f>+D378+F378-G378+H378-I378</f>
        <v>185734066.97881866</v>
      </c>
      <c r="K378" s="288"/>
    </row>
    <row r="379" spans="2:11" x14ac:dyDescent="0.25">
      <c r="B379" s="285"/>
      <c r="C379" s="286" t="s">
        <v>792</v>
      </c>
      <c r="D379" s="287">
        <f t="shared" si="44"/>
        <v>-0.15266075730323792</v>
      </c>
      <c r="E379" s="287"/>
      <c r="F379" s="287">
        <f>G397*2.5%</f>
        <v>40910587.440268442</v>
      </c>
      <c r="G379" s="287"/>
      <c r="H379" s="287"/>
      <c r="I379" s="287">
        <f>H390</f>
        <v>39449496.171019211</v>
      </c>
      <c r="J379" s="287">
        <f>+D379+F379-G379+H379-I379</f>
        <v>1461091.1165884733</v>
      </c>
      <c r="K379" s="288"/>
    </row>
    <row r="380" spans="2:11" x14ac:dyDescent="0.25">
      <c r="B380" s="285"/>
      <c r="C380" s="286" t="s">
        <v>793</v>
      </c>
      <c r="D380" s="287">
        <f t="shared" si="44"/>
        <v>0</v>
      </c>
      <c r="E380" s="287"/>
      <c r="F380" s="287"/>
      <c r="G380" s="287"/>
      <c r="H380" s="287"/>
      <c r="I380" s="287"/>
      <c r="J380" s="287">
        <f t="shared" ref="J380:J385" si="45">+D380+F380-G380</f>
        <v>0</v>
      </c>
      <c r="K380" s="288"/>
    </row>
    <row r="381" spans="2:11" x14ac:dyDescent="0.25">
      <c r="B381" s="285"/>
      <c r="C381" s="286" t="s">
        <v>794</v>
      </c>
      <c r="D381" s="287">
        <f t="shared" si="44"/>
        <v>422480273.92010164</v>
      </c>
      <c r="E381" s="287"/>
      <c r="F381" s="287">
        <f>'PROY ESTADO DE RESULTADOS'!$L$26</f>
        <v>1063675273.4469794</v>
      </c>
      <c r="G381" s="287">
        <f>F399</f>
        <v>1057374142.0395081</v>
      </c>
      <c r="H381" s="287"/>
      <c r="I381" s="287"/>
      <c r="J381" s="287">
        <f t="shared" si="45"/>
        <v>428781405.32757306</v>
      </c>
      <c r="K381" s="288"/>
    </row>
    <row r="382" spans="2:11" x14ac:dyDescent="0.25">
      <c r="B382" s="285"/>
      <c r="C382" s="286" t="s">
        <v>795</v>
      </c>
      <c r="D382" s="287">
        <f t="shared" si="44"/>
        <v>95820188</v>
      </c>
      <c r="E382" s="287"/>
      <c r="F382" s="287"/>
      <c r="G382" s="287"/>
      <c r="H382" s="287"/>
      <c r="I382" s="287"/>
      <c r="J382" s="287">
        <f t="shared" si="45"/>
        <v>95820188</v>
      </c>
      <c r="K382" s="288"/>
    </row>
    <row r="383" spans="2:11" x14ac:dyDescent="0.25">
      <c r="B383" s="285"/>
      <c r="C383" s="286" t="s">
        <v>698</v>
      </c>
      <c r="D383" s="287">
        <f t="shared" si="44"/>
        <v>8630605</v>
      </c>
      <c r="E383" s="287"/>
      <c r="F383" s="287"/>
      <c r="G383" s="287"/>
      <c r="H383" s="287"/>
      <c r="I383" s="287"/>
      <c r="J383" s="287">
        <f t="shared" si="45"/>
        <v>8630605</v>
      </c>
      <c r="K383" s="288"/>
    </row>
    <row r="384" spans="2:11" x14ac:dyDescent="0.25">
      <c r="B384" s="285"/>
      <c r="C384" s="286" t="s">
        <v>796</v>
      </c>
      <c r="D384" s="287">
        <f t="shared" si="44"/>
        <v>110754795</v>
      </c>
      <c r="E384" s="287"/>
      <c r="F384" s="287"/>
      <c r="G384" s="287"/>
      <c r="H384" s="287"/>
      <c r="I384" s="287"/>
      <c r="J384" s="287">
        <f t="shared" si="45"/>
        <v>110754795</v>
      </c>
      <c r="K384" s="288"/>
    </row>
    <row r="385" spans="2:11" x14ac:dyDescent="0.25">
      <c r="B385" s="285"/>
      <c r="C385" s="286" t="s">
        <v>86</v>
      </c>
      <c r="D385" s="287">
        <f t="shared" si="44"/>
        <v>-171876867.80000001</v>
      </c>
      <c r="E385" s="287"/>
      <c r="F385" s="287"/>
      <c r="G385" s="287">
        <f>F402</f>
        <v>4791009.4000000004</v>
      </c>
      <c r="H385" s="287"/>
      <c r="I385" s="287"/>
      <c r="J385" s="287">
        <f t="shared" si="45"/>
        <v>-176667877.20000002</v>
      </c>
      <c r="K385" s="288"/>
    </row>
    <row r="386" spans="2:11" x14ac:dyDescent="0.25">
      <c r="B386" s="285"/>
      <c r="C386" s="286" t="s">
        <v>797</v>
      </c>
      <c r="D386" s="287"/>
      <c r="E386" s="287">
        <f t="shared" ref="E386:E394" si="46">K345</f>
        <v>0</v>
      </c>
      <c r="F386" s="287"/>
      <c r="G386" s="287"/>
      <c r="H386" s="287"/>
      <c r="I386" s="287"/>
      <c r="J386" s="287"/>
      <c r="K386" s="288">
        <f>+E386+G386-F386</f>
        <v>0</v>
      </c>
    </row>
    <row r="387" spans="2:11" x14ac:dyDescent="0.25">
      <c r="B387" s="285"/>
      <c r="C387" s="286" t="s">
        <v>120</v>
      </c>
      <c r="D387" s="287"/>
      <c r="E387" s="287">
        <f t="shared" si="46"/>
        <v>0</v>
      </c>
      <c r="F387" s="287">
        <f>(G387*100%)+E387</f>
        <v>1321141051.1919632</v>
      </c>
      <c r="G387" s="287">
        <f>F381+F389</f>
        <v>1321141051.1919632</v>
      </c>
      <c r="H387" s="287"/>
      <c r="I387" s="287"/>
      <c r="J387" s="287"/>
      <c r="K387" s="288">
        <f>+E387+G387-F387</f>
        <v>0</v>
      </c>
    </row>
    <row r="388" spans="2:11" x14ac:dyDescent="0.25">
      <c r="B388" s="285"/>
      <c r="C388" s="286" t="s">
        <v>798</v>
      </c>
      <c r="D388" s="287"/>
      <c r="E388" s="287">
        <f t="shared" si="46"/>
        <v>0</v>
      </c>
      <c r="F388" s="287">
        <f>E388</f>
        <v>0</v>
      </c>
      <c r="G388" s="287"/>
      <c r="H388" s="287"/>
      <c r="I388" s="287"/>
      <c r="J388" s="287"/>
      <c r="K388" s="288">
        <f>+E388+G388-F388+H388-I388</f>
        <v>0</v>
      </c>
    </row>
    <row r="389" spans="2:11" x14ac:dyDescent="0.25">
      <c r="B389" s="285"/>
      <c r="C389" s="286" t="s">
        <v>799</v>
      </c>
      <c r="D389" s="287"/>
      <c r="E389" s="287">
        <f t="shared" si="46"/>
        <v>87277733.993467122</v>
      </c>
      <c r="F389" s="287">
        <f>(F381*16%)+E389</f>
        <v>257465777.74498382</v>
      </c>
      <c r="G389" s="287">
        <f>G397*0.16</f>
        <v>261827759.61771801</v>
      </c>
      <c r="H389" s="287"/>
      <c r="I389" s="287"/>
      <c r="J389" s="287"/>
      <c r="K389" s="288">
        <f>+E389+G389-F389-H389+I389</f>
        <v>91639715.866201311</v>
      </c>
    </row>
    <row r="390" spans="2:11" x14ac:dyDescent="0.25">
      <c r="B390" s="285"/>
      <c r="C390" s="286" t="s">
        <v>800</v>
      </c>
      <c r="D390" s="287"/>
      <c r="E390" s="287">
        <f t="shared" si="46"/>
        <v>142875876.99311924</v>
      </c>
      <c r="F390" s="287"/>
      <c r="G390" s="287">
        <f>F407</f>
        <v>83196495.171019211</v>
      </c>
      <c r="H390" s="287">
        <f>G390-43746999</f>
        <v>39449496.171019211</v>
      </c>
      <c r="I390" s="287"/>
      <c r="J390" s="287"/>
      <c r="K390" s="288">
        <f>+E390+G390-F390-H390+I390</f>
        <v>186622875.99311924</v>
      </c>
    </row>
    <row r="391" spans="2:11" x14ac:dyDescent="0.25">
      <c r="B391" s="285"/>
      <c r="C391" s="286" t="s">
        <v>777</v>
      </c>
      <c r="D391" s="287"/>
      <c r="E391" s="287">
        <f t="shared" si="46"/>
        <v>0</v>
      </c>
      <c r="F391" s="287">
        <f>E391</f>
        <v>0</v>
      </c>
      <c r="G391" s="287"/>
      <c r="H391" s="287"/>
      <c r="I391" s="287"/>
      <c r="J391" s="287"/>
      <c r="K391" s="288">
        <f>+E391+G391-F391</f>
        <v>0</v>
      </c>
    </row>
    <row r="392" spans="2:11" x14ac:dyDescent="0.25">
      <c r="B392" s="285"/>
      <c r="C392" s="286"/>
      <c r="D392" s="287"/>
      <c r="E392" s="287">
        <f t="shared" si="46"/>
        <v>0</v>
      </c>
      <c r="F392" s="287"/>
      <c r="G392" s="287"/>
      <c r="H392" s="287"/>
      <c r="I392" s="287"/>
      <c r="J392" s="287"/>
      <c r="K392" s="288">
        <f>+E392+G392-F392</f>
        <v>0</v>
      </c>
    </row>
    <row r="393" spans="2:11" x14ac:dyDescent="0.25">
      <c r="B393" s="285"/>
      <c r="C393" s="286" t="s">
        <v>801</v>
      </c>
      <c r="D393" s="287"/>
      <c r="E393" s="287">
        <f t="shared" si="46"/>
        <v>333528733</v>
      </c>
      <c r="F393" s="287"/>
      <c r="G393" s="287"/>
      <c r="H393" s="287"/>
      <c r="I393" s="287"/>
      <c r="J393" s="287"/>
      <c r="K393" s="288">
        <f>+E393+G393-F393</f>
        <v>333528733</v>
      </c>
    </row>
    <row r="394" spans="2:11" x14ac:dyDescent="0.25">
      <c r="B394" s="285"/>
      <c r="C394" s="286" t="s">
        <v>802</v>
      </c>
      <c r="D394" s="287"/>
      <c r="E394" s="287">
        <f t="shared" si="46"/>
        <v>0</v>
      </c>
      <c r="F394" s="287"/>
      <c r="G394" s="287"/>
      <c r="H394" s="287"/>
      <c r="I394" s="287"/>
      <c r="J394" s="287"/>
      <c r="K394" s="288">
        <f>+E394+G394-F394</f>
        <v>0</v>
      </c>
    </row>
    <row r="395" spans="2:11" x14ac:dyDescent="0.25">
      <c r="B395" s="285"/>
      <c r="C395" s="286" t="s">
        <v>803</v>
      </c>
      <c r="D395" s="287"/>
      <c r="E395" s="287"/>
      <c r="F395" s="287"/>
      <c r="G395" s="287"/>
      <c r="H395" s="287"/>
      <c r="I395" s="287">
        <f>H408</f>
        <v>0</v>
      </c>
      <c r="J395" s="287"/>
      <c r="K395" s="288">
        <f>I408</f>
        <v>161499078.86139023</v>
      </c>
    </row>
    <row r="396" spans="2:11" x14ac:dyDescent="0.25">
      <c r="B396" s="285"/>
      <c r="C396" s="286" t="s">
        <v>804</v>
      </c>
      <c r="D396" s="287"/>
      <c r="E396" s="287">
        <f>K355+K354</f>
        <v>918537903.32725024</v>
      </c>
      <c r="F396" s="287"/>
      <c r="G396" s="287"/>
      <c r="H396" s="287">
        <f>+G396</f>
        <v>0</v>
      </c>
      <c r="I396" s="287"/>
      <c r="J396" s="287"/>
      <c r="K396" s="288">
        <f>+E396+G396-F396</f>
        <v>918537903.32725024</v>
      </c>
    </row>
    <row r="397" spans="2:11" x14ac:dyDescent="0.25">
      <c r="B397" s="295"/>
      <c r="C397" s="286" t="s">
        <v>102</v>
      </c>
      <c r="D397" s="296"/>
      <c r="E397" s="287">
        <f>K356</f>
        <v>0</v>
      </c>
      <c r="F397" s="296"/>
      <c r="G397" s="296">
        <f>'PROY ESTADO DE RESULTADOS'!$L$8</f>
        <v>1636423497.6107376</v>
      </c>
      <c r="H397" s="296">
        <f>G397</f>
        <v>1636423497.6107376</v>
      </c>
      <c r="I397" s="296">
        <f t="shared" ref="I397:I403" si="47">+F397</f>
        <v>0</v>
      </c>
      <c r="J397" s="296"/>
      <c r="K397" s="297"/>
    </row>
    <row r="398" spans="2:11" x14ac:dyDescent="0.25">
      <c r="B398" s="295"/>
      <c r="C398" s="286" t="s">
        <v>110</v>
      </c>
      <c r="D398" s="296"/>
      <c r="E398" s="287">
        <f>K357</f>
        <v>0</v>
      </c>
      <c r="F398" s="296"/>
      <c r="G398" s="296">
        <f>'PROY ESTADO DE RESULTADOS'!$L$18</f>
        <v>1751760.4887024416</v>
      </c>
      <c r="H398" s="296">
        <f>G398</f>
        <v>1751760.4887024416</v>
      </c>
      <c r="I398" s="296">
        <f t="shared" si="47"/>
        <v>0</v>
      </c>
      <c r="J398" s="296"/>
      <c r="K398" s="297"/>
    </row>
    <row r="399" spans="2:11" x14ac:dyDescent="0.25">
      <c r="B399" s="295"/>
      <c r="C399" s="286" t="s">
        <v>805</v>
      </c>
      <c r="D399" s="296"/>
      <c r="E399" s="296"/>
      <c r="F399" s="296">
        <f>'PROY ESTADO DE RESULTADOS'!$L$9</f>
        <v>1057374142.0395081</v>
      </c>
      <c r="G399" s="296"/>
      <c r="H399" s="296"/>
      <c r="I399" s="296">
        <f t="shared" si="47"/>
        <v>1057374142.0395081</v>
      </c>
      <c r="J399" s="296"/>
      <c r="K399" s="297"/>
    </row>
    <row r="400" spans="2:11" x14ac:dyDescent="0.25">
      <c r="B400" s="295"/>
      <c r="C400" s="286" t="s">
        <v>806</v>
      </c>
      <c r="D400" s="296"/>
      <c r="E400" s="296"/>
      <c r="F400" s="296">
        <f>'PROY ESTADO DE RESULTADOS'!$L$11</f>
        <v>138035260.01333061</v>
      </c>
      <c r="G400" s="296"/>
      <c r="H400" s="296"/>
      <c r="I400" s="296">
        <f t="shared" si="47"/>
        <v>138035260.01333061</v>
      </c>
      <c r="J400" s="296"/>
      <c r="K400" s="297"/>
    </row>
    <row r="401" spans="2:11" x14ac:dyDescent="0.25">
      <c r="B401" s="295"/>
      <c r="C401" s="286" t="s">
        <v>106</v>
      </c>
      <c r="D401" s="296"/>
      <c r="E401" s="296"/>
      <c r="F401" s="296">
        <f>'PROY ESTADO DE RESULTADOS'!$L$12</f>
        <v>70618707.169750914</v>
      </c>
      <c r="G401" s="296"/>
      <c r="H401" s="296"/>
      <c r="I401" s="296">
        <f t="shared" si="47"/>
        <v>70618707.169750914</v>
      </c>
      <c r="J401" s="296"/>
      <c r="K401" s="297"/>
    </row>
    <row r="402" spans="2:11" x14ac:dyDescent="0.25">
      <c r="B402" s="295"/>
      <c r="C402" s="286" t="s">
        <v>807</v>
      </c>
      <c r="D402" s="296"/>
      <c r="E402" s="296"/>
      <c r="F402" s="296">
        <f>'PROY ESTADO DE RESULTADOS'!$L$13</f>
        <v>4791009.4000000004</v>
      </c>
      <c r="G402" s="296"/>
      <c r="H402" s="296"/>
      <c r="I402" s="296">
        <f t="shared" si="47"/>
        <v>4791009.4000000004</v>
      </c>
      <c r="J402" s="296"/>
      <c r="K402" s="297"/>
    </row>
    <row r="403" spans="2:11" x14ac:dyDescent="0.25">
      <c r="B403" s="295"/>
      <c r="C403" s="286" t="s">
        <v>808</v>
      </c>
      <c r="D403" s="296"/>
      <c r="E403" s="296"/>
      <c r="F403" s="296">
        <f>'PROY ESTADO DE RESULTADOS'!$L$15</f>
        <v>75318277.663617894</v>
      </c>
      <c r="G403" s="296"/>
      <c r="H403" s="296"/>
      <c r="I403" s="296">
        <f t="shared" si="47"/>
        <v>75318277.663617894</v>
      </c>
      <c r="J403" s="296"/>
      <c r="K403" s="297"/>
    </row>
    <row r="404" spans="2:11" x14ac:dyDescent="0.25">
      <c r="B404" s="295"/>
      <c r="C404" s="286" t="s">
        <v>809</v>
      </c>
      <c r="D404" s="296"/>
      <c r="E404" s="296"/>
      <c r="F404" s="296"/>
      <c r="G404" s="296"/>
      <c r="H404" s="296"/>
      <c r="I404" s="296"/>
      <c r="J404" s="296"/>
      <c r="K404" s="297"/>
    </row>
    <row r="405" spans="2:11" x14ac:dyDescent="0.25">
      <c r="B405" s="295"/>
      <c r="C405" s="286" t="s">
        <v>111</v>
      </c>
      <c r="D405" s="296"/>
      <c r="E405" s="296"/>
      <c r="F405" s="296">
        <f>'PROY ESTADO DE RESULTADOS'!$L$19</f>
        <v>47342287.78082303</v>
      </c>
      <c r="G405" s="296"/>
      <c r="H405" s="296"/>
      <c r="I405" s="296">
        <f>+F405</f>
        <v>47342287.78082303</v>
      </c>
      <c r="J405" s="296"/>
      <c r="K405" s="297"/>
    </row>
    <row r="406" spans="2:11" x14ac:dyDescent="0.25">
      <c r="B406" s="295"/>
      <c r="C406" s="286"/>
      <c r="D406" s="296"/>
      <c r="E406" s="296"/>
      <c r="F406" s="296"/>
      <c r="G406" s="296"/>
      <c r="H406" s="296"/>
      <c r="I406" s="296">
        <f>+F406</f>
        <v>0</v>
      </c>
      <c r="J406" s="296"/>
      <c r="K406" s="297"/>
    </row>
    <row r="407" spans="2:11" x14ac:dyDescent="0.25">
      <c r="B407" s="295"/>
      <c r="C407" s="286" t="s">
        <v>810</v>
      </c>
      <c r="D407" s="296"/>
      <c r="E407" s="296"/>
      <c r="F407" s="296">
        <f>(SUM(G397:G398)-SUM(F399:F405))*34%</f>
        <v>83196495.171019211</v>
      </c>
      <c r="G407" s="296"/>
      <c r="H407" s="296"/>
      <c r="I407" s="296">
        <f>+F407</f>
        <v>83196495.171019211</v>
      </c>
      <c r="J407" s="296"/>
      <c r="K407" s="297"/>
    </row>
    <row r="408" spans="2:11" ht="15" thickBot="1" x14ac:dyDescent="0.3">
      <c r="B408" s="295"/>
      <c r="C408" s="286" t="s">
        <v>811</v>
      </c>
      <c r="D408" s="296"/>
      <c r="E408" s="296"/>
      <c r="F408" s="296"/>
      <c r="G408" s="296"/>
      <c r="H408" s="296"/>
      <c r="I408" s="296">
        <f>SUM(H397:H398)-SUM(I399:I405)-I407</f>
        <v>161499078.86139023</v>
      </c>
      <c r="J408" s="296"/>
      <c r="K408" s="297"/>
    </row>
    <row r="409" spans="2:11" ht="15" thickBot="1" x14ac:dyDescent="0.3">
      <c r="B409" s="591" t="s">
        <v>812</v>
      </c>
      <c r="C409" s="592"/>
      <c r="D409" s="298">
        <f t="shared" ref="D409:K409" si="48">SUM(D375:D408)</f>
        <v>1482220247.3138368</v>
      </c>
      <c r="E409" s="298">
        <f t="shared" si="48"/>
        <v>1482220247.3138366</v>
      </c>
      <c r="F409" s="298">
        <f t="shared" si="48"/>
        <v>7867461166.5816898</v>
      </c>
      <c r="G409" s="298">
        <f t="shared" si="48"/>
        <v>7867461166.5816908</v>
      </c>
      <c r="H409" s="298">
        <f t="shared" si="48"/>
        <v>1677624754.2704594</v>
      </c>
      <c r="I409" s="298">
        <f t="shared" si="48"/>
        <v>1677624754.2704597</v>
      </c>
      <c r="J409" s="298">
        <f t="shared" si="48"/>
        <v>1691828307.0479612</v>
      </c>
      <c r="K409" s="298">
        <f t="shared" si="48"/>
        <v>1691828307.047961</v>
      </c>
    </row>
    <row r="410" spans="2:11" x14ac:dyDescent="0.25">
      <c r="E410" s="290">
        <f>+D409-E409</f>
        <v>0</v>
      </c>
      <c r="G410" s="290">
        <f>+F409-G409</f>
        <v>0</v>
      </c>
      <c r="I410" s="290">
        <f>+H409-I409</f>
        <v>0</v>
      </c>
      <c r="K410" s="290">
        <f>+J409-K409</f>
        <v>0</v>
      </c>
    </row>
  </sheetData>
  <mergeCells count="52">
    <mergeCell ref="B81:C81"/>
    <mergeCell ref="B2:K2"/>
    <mergeCell ref="B3:K3"/>
    <mergeCell ref="D4:E4"/>
    <mergeCell ref="F4:G4"/>
    <mergeCell ref="H4:I4"/>
    <mergeCell ref="J4:K4"/>
    <mergeCell ref="B40:C40"/>
    <mergeCell ref="D45:E45"/>
    <mergeCell ref="F45:G45"/>
    <mergeCell ref="H45:I45"/>
    <mergeCell ref="J45:K45"/>
    <mergeCell ref="B204:C204"/>
    <mergeCell ref="D86:E86"/>
    <mergeCell ref="F86:G86"/>
    <mergeCell ref="H86:I86"/>
    <mergeCell ref="J86:K86"/>
    <mergeCell ref="B122:C122"/>
    <mergeCell ref="D127:E127"/>
    <mergeCell ref="F127:G127"/>
    <mergeCell ref="H127:I127"/>
    <mergeCell ref="J127:K127"/>
    <mergeCell ref="B163:C163"/>
    <mergeCell ref="D168:E168"/>
    <mergeCell ref="F168:G168"/>
    <mergeCell ref="H168:I168"/>
    <mergeCell ref="J168:K168"/>
    <mergeCell ref="B327:C327"/>
    <mergeCell ref="D209:E209"/>
    <mergeCell ref="F209:G209"/>
    <mergeCell ref="H209:I209"/>
    <mergeCell ref="J209:K209"/>
    <mergeCell ref="B245:C245"/>
    <mergeCell ref="D250:E250"/>
    <mergeCell ref="F250:G250"/>
    <mergeCell ref="H250:I250"/>
    <mergeCell ref="J250:K250"/>
    <mergeCell ref="B286:C286"/>
    <mergeCell ref="D291:E291"/>
    <mergeCell ref="F291:G291"/>
    <mergeCell ref="H291:I291"/>
    <mergeCell ref="J291:K291"/>
    <mergeCell ref="B409:C409"/>
    <mergeCell ref="D332:E332"/>
    <mergeCell ref="F332:G332"/>
    <mergeCell ref="H332:I332"/>
    <mergeCell ref="J332:K332"/>
    <mergeCell ref="B368:C368"/>
    <mergeCell ref="D373:E373"/>
    <mergeCell ref="F373:G373"/>
    <mergeCell ref="H373:I373"/>
    <mergeCell ref="J373:K373"/>
  </mergeCells>
  <pageMargins left="0" right="0" top="0" bottom="0" header="0" footer="0"/>
  <pageSetup paperSize="9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5:M35"/>
  <sheetViews>
    <sheetView showGridLines="0" zoomScale="85" zoomScaleNormal="85" workbookViewId="0">
      <pane xSplit="1" ySplit="7" topLeftCell="B8" activePane="bottomRight" state="frozen"/>
      <selection pane="topRight" activeCell="B1" sqref="B1"/>
      <selection pane="bottomLeft" activeCell="A2" sqref="A2"/>
      <selection pane="bottomRight" activeCell="B16" sqref="B16"/>
    </sheetView>
  </sheetViews>
  <sheetFormatPr baseColWidth="10" defaultRowHeight="12.75" x14ac:dyDescent="0.2"/>
  <cols>
    <col min="1" max="1" width="30" style="32" bestFit="1" customWidth="1"/>
    <col min="2" max="2" width="16" style="32" customWidth="1"/>
    <col min="3" max="3" width="15.140625" style="32" bestFit="1" customWidth="1"/>
    <col min="4" max="4" width="15.140625" style="32" customWidth="1"/>
    <col min="5" max="11" width="16.85546875" style="32" customWidth="1"/>
    <col min="12" max="12" width="16.85546875" style="32" bestFit="1" customWidth="1"/>
    <col min="13" max="13" width="15" style="32" bestFit="1" customWidth="1"/>
    <col min="14" max="16384" width="11.42578125" style="32"/>
  </cols>
  <sheetData>
    <row r="5" spans="1:13" x14ac:dyDescent="0.2">
      <c r="B5" s="273"/>
    </row>
    <row r="6" spans="1:13" ht="15.75" thickBot="1" x14ac:dyDescent="0.25">
      <c r="B6" s="6">
        <v>0</v>
      </c>
      <c r="C6" s="18">
        <v>1</v>
      </c>
      <c r="D6" s="18">
        <f>1+C6</f>
        <v>2</v>
      </c>
      <c r="E6" s="18">
        <f t="shared" ref="E6:L6" si="0">1+D6</f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</row>
    <row r="7" spans="1:13" ht="24" customHeight="1" x14ac:dyDescent="0.2">
      <c r="A7" s="124" t="s">
        <v>101</v>
      </c>
      <c r="B7" s="22"/>
      <c r="C7" s="22">
        <v>2014</v>
      </c>
      <c r="D7" s="21">
        <f>+IF(D6="","",C7+1)</f>
        <v>2015</v>
      </c>
      <c r="E7" s="21">
        <f>+IF(E6="","",D7+1)</f>
        <v>2016</v>
      </c>
      <c r="F7" s="21">
        <f t="shared" ref="F7:L7" si="1">+IF(F6="","",E7+1)</f>
        <v>2017</v>
      </c>
      <c r="G7" s="21">
        <f t="shared" si="1"/>
        <v>2018</v>
      </c>
      <c r="H7" s="21">
        <f t="shared" si="1"/>
        <v>2019</v>
      </c>
      <c r="I7" s="21">
        <f t="shared" si="1"/>
        <v>2020</v>
      </c>
      <c r="J7" s="21">
        <f t="shared" si="1"/>
        <v>2021</v>
      </c>
      <c r="K7" s="21">
        <f t="shared" si="1"/>
        <v>2022</v>
      </c>
      <c r="L7" s="21">
        <f t="shared" si="1"/>
        <v>2023</v>
      </c>
    </row>
    <row r="8" spans="1:13" ht="15" x14ac:dyDescent="0.25">
      <c r="A8" s="34" t="s">
        <v>102</v>
      </c>
      <c r="B8" s="123">
        <f>+'PROYECCIÓN DE INGRESOS Y COSTOS'!C11</f>
        <v>843900588.55500007</v>
      </c>
      <c r="C8" s="33">
        <f>+'PROYECCIÓN DE INGRESOS Y COSTOS'!D11</f>
        <v>886069548.49635005</v>
      </c>
      <c r="D8" s="33">
        <f>+'PROYECCIÓN DE INGRESOS Y COSTOS'!E11</f>
        <v>930346174.35017562</v>
      </c>
      <c r="E8" s="33">
        <f>+'PROYECCIÓN DE INGRESOS Y COSTOS'!F11</f>
        <v>1035360515.0115403</v>
      </c>
      <c r="F8" s="33">
        <f>+'PROYECCIÓN DE INGRESOS Y COSTOS'!G11</f>
        <v>1087100053.9304519</v>
      </c>
      <c r="G8" s="33">
        <f>+'PROYECCIÓN DE INGRESOS Y COSTOS'!H11</f>
        <v>1141425715.1903591</v>
      </c>
      <c r="H8" s="33">
        <f>+'PROYECCIÓN DE INGRESOS Y COSTOS'!I11</f>
        <v>1270281401.0360575</v>
      </c>
      <c r="I8" s="33">
        <f>+'PROYECCIÓN DE INGRESOS Y COSTOS'!J11</f>
        <v>1333764342.7577553</v>
      </c>
      <c r="J8" s="33">
        <f>+'PROYECCIÓN DE INGRESOS Y COSTOS'!K11</f>
        <v>1400420497.7156343</v>
      </c>
      <c r="K8" s="33">
        <f>+'PROYECCIÓN DE INGRESOS Y COSTOS'!L11</f>
        <v>1558530964.1690555</v>
      </c>
      <c r="L8" s="33">
        <f>+'PROYECCIÓN DE INGRESOS Y COSTOS'!M11</f>
        <v>1636423497.6107376</v>
      </c>
    </row>
    <row r="9" spans="1:13" ht="15" x14ac:dyDescent="0.25">
      <c r="A9" s="34" t="s">
        <v>103</v>
      </c>
      <c r="B9" s="123">
        <f>+'PROYECCIÓN DE INGRESOS Y COSTOS'!C42</f>
        <v>545027102.70000005</v>
      </c>
      <c r="C9" s="33">
        <f>+'PROYECCIÓN DE INGRESOS Y COSTOS'!D42</f>
        <v>572278457.83500004</v>
      </c>
      <c r="D9" s="33">
        <f>+'PROYECCIÓN DE INGRESOS Y COSTOS'!E42</f>
        <v>600892380.72675002</v>
      </c>
      <c r="E9" s="33">
        <f>+'PROYECCIÓN DE INGRESOS Y COSTOS'!F42</f>
        <v>668793219.74887276</v>
      </c>
      <c r="F9" s="33">
        <f>+'PROYECCIÓN DE INGRESOS Y COSTOS'!G42</f>
        <v>702232880.73631644</v>
      </c>
      <c r="G9" s="33">
        <f>+'PROYECCIÓN DE INGRESOS Y COSTOS'!H42</f>
        <v>737344524.77313232</v>
      </c>
      <c r="H9" s="33">
        <f>+'PROYECCIÓN DE INGRESOS Y COSTOS'!I42</f>
        <v>820664456.07249629</v>
      </c>
      <c r="I9" s="33">
        <f>+'PROYECCIÓN DE INGRESOS Y COSTOS'!J42</f>
        <v>861697678.87612116</v>
      </c>
      <c r="J9" s="33">
        <f>+'PROYECCIÓN DE INGRESOS Y COSTOS'!K42</f>
        <v>904782562.81992722</v>
      </c>
      <c r="K9" s="33">
        <f>+'PROYECCIÓN DE INGRESOS Y COSTOS'!L42</f>
        <v>1007022992.4185791</v>
      </c>
      <c r="L9" s="33">
        <f>+'PROYECCIÓN DE INGRESOS Y COSTOS'!M42</f>
        <v>1057374142.0395081</v>
      </c>
    </row>
    <row r="10" spans="1:13" x14ac:dyDescent="0.2">
      <c r="A10" s="40" t="s">
        <v>104</v>
      </c>
      <c r="B10" s="41">
        <f>B8-B9</f>
        <v>298873485.85500002</v>
      </c>
      <c r="C10" s="41">
        <f t="shared" ref="C10:L10" si="2">C8-C9</f>
        <v>313791090.66135001</v>
      </c>
      <c r="D10" s="41">
        <f t="shared" si="2"/>
        <v>329453793.6234256</v>
      </c>
      <c r="E10" s="41">
        <f t="shared" si="2"/>
        <v>366567295.26266754</v>
      </c>
      <c r="F10" s="41">
        <f t="shared" si="2"/>
        <v>384867173.19413543</v>
      </c>
      <c r="G10" s="41">
        <f t="shared" si="2"/>
        <v>404081190.41722679</v>
      </c>
      <c r="H10" s="41">
        <f t="shared" si="2"/>
        <v>449616944.96356118</v>
      </c>
      <c r="I10" s="41">
        <f t="shared" si="2"/>
        <v>472066663.88163412</v>
      </c>
      <c r="J10" s="41">
        <f t="shared" si="2"/>
        <v>495637934.89570713</v>
      </c>
      <c r="K10" s="41">
        <f t="shared" si="2"/>
        <v>551507971.75047636</v>
      </c>
      <c r="L10" s="41">
        <f t="shared" si="2"/>
        <v>579049355.57122946</v>
      </c>
      <c r="M10" s="98"/>
    </row>
    <row r="11" spans="1:13" ht="15" x14ac:dyDescent="0.25">
      <c r="A11" s="34" t="s">
        <v>105</v>
      </c>
      <c r="B11" s="123">
        <f>+'PROYECCIÓN DE GASTOS'!C15</f>
        <v>97225368.349999994</v>
      </c>
      <c r="C11" s="33">
        <f>+'PROYECCIÓN DE GASTOS'!D15</f>
        <v>100142129.4005</v>
      </c>
      <c r="D11" s="33">
        <f>+'PROYECCIÓN DE GASTOS'!E15</f>
        <v>103146393.28251502</v>
      </c>
      <c r="E11" s="33">
        <f>+'PROYECCIÓN DE GASTOS'!F15</f>
        <v>106240785.08099045</v>
      </c>
      <c r="F11" s="33">
        <f>+'PROYECCIÓN DE GASTOS'!G15</f>
        <v>109428008.63342017</v>
      </c>
      <c r="G11" s="33">
        <f>+'PROYECCIÓN DE GASTOS'!H15</f>
        <v>120083343.89242277</v>
      </c>
      <c r="H11" s="33">
        <f>+'PROYECCIÓN DE GASTOS'!I15</f>
        <v>116092174.35919547</v>
      </c>
      <c r="I11" s="33">
        <f>+'PROYECCIÓN DE GASTOS'!J15</f>
        <v>119574939.58997132</v>
      </c>
      <c r="J11" s="33">
        <f>+'PROYECCIÓN DE GASTOS'!K15</f>
        <v>123162187.77767049</v>
      </c>
      <c r="K11" s="33">
        <f>+'PROYECCIÓN DE GASTOS'!L15</f>
        <v>126857053.41100059</v>
      </c>
      <c r="L11" s="33">
        <f>+'PROYECCIÓN DE GASTOS'!M15</f>
        <v>138035260.01333061</v>
      </c>
      <c r="M11" s="98"/>
    </row>
    <row r="12" spans="1:13" ht="15" x14ac:dyDescent="0.25">
      <c r="A12" s="34" t="s">
        <v>106</v>
      </c>
      <c r="B12" s="123">
        <f>+'PROYECCIÓN DE GASTOS'!C16</f>
        <v>29986814.579999998</v>
      </c>
      <c r="C12" s="33">
        <f>+'PROYECCIÓN DE GASTOS'!D16</f>
        <v>30886419.0174</v>
      </c>
      <c r="D12" s="33">
        <f>+'PROYECCIÓN DE GASTOS'!E16</f>
        <v>31813011.587921999</v>
      </c>
      <c r="E12" s="33">
        <f>+'PROYECCIÓN DE GASTOS'!F16</f>
        <v>33750423.993626453</v>
      </c>
      <c r="F12" s="33">
        <f>+'PROYECCIÓN DE GASTOS'!G16</f>
        <v>34762936.71343524</v>
      </c>
      <c r="G12" s="33">
        <f>+'PROYECCIÓN DE GASTOS'!H16</f>
        <v>62387883.814838298</v>
      </c>
      <c r="H12" s="33">
        <f>+'PROYECCIÓN DE GASTOS'!I16</f>
        <v>37986399.546061955</v>
      </c>
      <c r="I12" s="33">
        <f>+'PROYECCIÓN DE GASTOS'!J16</f>
        <v>39125991.532443821</v>
      </c>
      <c r="J12" s="33">
        <f>+'PROYECCIÓN DE GASTOS'!K16</f>
        <v>40299771.278417133</v>
      </c>
      <c r="K12" s="33">
        <f>+'PROYECCIÓN DE GASTOS'!L16</f>
        <v>42754027.349272735</v>
      </c>
      <c r="L12" s="33">
        <f>+'PROYECCIÓN DE GASTOS'!M16</f>
        <v>70618707.169750914</v>
      </c>
      <c r="M12" s="98"/>
    </row>
    <row r="13" spans="1:13" ht="15" x14ac:dyDescent="0.25">
      <c r="A13" s="34" t="s">
        <v>107</v>
      </c>
      <c r="B13" s="123">
        <f>+'PROYECCIÓN DE GASTOS'!C18</f>
        <v>17550669.899999999</v>
      </c>
      <c r="C13" s="33">
        <f>+'PROYECCIÓN DE GASTOS'!D18</f>
        <v>17550669.899999999</v>
      </c>
      <c r="D13" s="33">
        <f>+'PROYECCIÓN DE GASTOS'!E18</f>
        <v>17550669.899999999</v>
      </c>
      <c r="E13" s="33">
        <f>+'PROYECCIÓN DE GASTOS'!F18</f>
        <v>17550669.899999999</v>
      </c>
      <c r="F13" s="33">
        <f>+'PROYECCIÓN DE GASTOS'!G18</f>
        <v>16003902.699999999</v>
      </c>
      <c r="G13" s="33">
        <f>+'PROYECCIÓN DE GASTOS'!H18</f>
        <v>15866488.9</v>
      </c>
      <c r="H13" s="33">
        <f>+'PROYECCIÓN DE GASTOS'!I18</f>
        <v>15866488.9</v>
      </c>
      <c r="I13" s="33">
        <f>+'PROYECCIÓN DE GASTOS'!J18</f>
        <v>15866488.9</v>
      </c>
      <c r="J13" s="33">
        <f>+'PROYECCIÓN DE GASTOS'!K18</f>
        <v>4791009.4000000004</v>
      </c>
      <c r="K13" s="33">
        <f>+'PROYECCIÓN DE GASTOS'!L18</f>
        <v>4791009.4000000004</v>
      </c>
      <c r="L13" s="33">
        <f>+'PROYECCIÓN DE GASTOS'!M18</f>
        <v>4791009.4000000004</v>
      </c>
      <c r="M13" s="98"/>
    </row>
    <row r="14" spans="1:13" x14ac:dyDescent="0.2">
      <c r="A14" s="40" t="s">
        <v>108</v>
      </c>
      <c r="B14" s="41">
        <f>+B10-SUM(B11:B13)</f>
        <v>154110633.02500004</v>
      </c>
      <c r="C14" s="41">
        <f t="shared" ref="C14:L14" si="3">C10-SUM(C11:C13)</f>
        <v>165211872.34345001</v>
      </c>
      <c r="D14" s="41">
        <f t="shared" si="3"/>
        <v>176943718.85298857</v>
      </c>
      <c r="E14" s="41">
        <f t="shared" si="3"/>
        <v>209025416.28805062</v>
      </c>
      <c r="F14" s="41">
        <f t="shared" si="3"/>
        <v>224672325.14728004</v>
      </c>
      <c r="G14" s="41">
        <f t="shared" si="3"/>
        <v>205743473.80996573</v>
      </c>
      <c r="H14" s="41">
        <f t="shared" si="3"/>
        <v>279671882.15830374</v>
      </c>
      <c r="I14" s="41">
        <f t="shared" si="3"/>
        <v>297499243.85921896</v>
      </c>
      <c r="J14" s="41">
        <f t="shared" si="3"/>
        <v>327384966.43961954</v>
      </c>
      <c r="K14" s="41">
        <f t="shared" si="3"/>
        <v>377105881.59020305</v>
      </c>
      <c r="L14" s="41">
        <f t="shared" si="3"/>
        <v>365604378.98814797</v>
      </c>
    </row>
    <row r="15" spans="1:13" ht="15" x14ac:dyDescent="0.25">
      <c r="A15" s="34" t="s">
        <v>713</v>
      </c>
      <c r="B15" s="123">
        <f>+'PROYECCIÓN DE GASTOS'!C17</f>
        <v>56043872.089999996</v>
      </c>
      <c r="C15" s="123">
        <f>+'PROYECCIÓN DE GASTOS'!D17</f>
        <v>57725188.252699994</v>
      </c>
      <c r="D15" s="123">
        <f>+'PROYECCIÓN DE GASTOS'!E17</f>
        <v>59456943.900280997</v>
      </c>
      <c r="E15" s="123">
        <f>+'PROYECCIÓN DE GASTOS'!F17</f>
        <v>61240652.21728944</v>
      </c>
      <c r="F15" s="123">
        <f>+'PROYECCIÓN DE GASTOS'!G17</f>
        <v>63077871.783808127</v>
      </c>
      <c r="G15" s="123">
        <f>+'PROYECCIÓN DE GASTOS'!H17</f>
        <v>64970207.937322371</v>
      </c>
      <c r="H15" s="123">
        <f>+'PROYECCIÓN DE GASTOS'!I17</f>
        <v>66919314.17544204</v>
      </c>
      <c r="I15" s="123">
        <f>+'PROYECCIÓN DE GASTOS'!J17</f>
        <v>68926893.600705296</v>
      </c>
      <c r="J15" s="123">
        <f>+'PROYECCIÓN DE GASTOS'!K17</f>
        <v>70994700.408726454</v>
      </c>
      <c r="K15" s="123">
        <f>+'PROYECCIÓN DE GASTOS'!L17</f>
        <v>73124541.420988247</v>
      </c>
      <c r="L15" s="123">
        <f>+'PROYECCIÓN DE GASTOS'!M17</f>
        <v>75318277.663617894</v>
      </c>
    </row>
    <row r="16" spans="1:13" x14ac:dyDescent="0.2">
      <c r="A16" s="40" t="s">
        <v>1068</v>
      </c>
      <c r="B16" s="41">
        <f>+B14-B15</f>
        <v>98066760.935000032</v>
      </c>
      <c r="C16" s="41">
        <f t="shared" ref="C16:L16" si="4">+C14-C15</f>
        <v>107486684.09075001</v>
      </c>
      <c r="D16" s="41">
        <f t="shared" si="4"/>
        <v>117486774.95270757</v>
      </c>
      <c r="E16" s="41">
        <f t="shared" si="4"/>
        <v>147784764.07076117</v>
      </c>
      <c r="F16" s="41">
        <f t="shared" si="4"/>
        <v>161594453.36347193</v>
      </c>
      <c r="G16" s="41">
        <f t="shared" si="4"/>
        <v>140773265.87264335</v>
      </c>
      <c r="H16" s="41">
        <f t="shared" si="4"/>
        <v>212752567.9828617</v>
      </c>
      <c r="I16" s="41">
        <f t="shared" si="4"/>
        <v>228572350.25851366</v>
      </c>
      <c r="J16" s="41">
        <f t="shared" si="4"/>
        <v>256390266.03089309</v>
      </c>
      <c r="K16" s="41">
        <f t="shared" si="4"/>
        <v>303981340.16921479</v>
      </c>
      <c r="L16" s="41">
        <f t="shared" si="4"/>
        <v>290286101.32453007</v>
      </c>
    </row>
    <row r="17" spans="1:12" ht="15" x14ac:dyDescent="0.25">
      <c r="A17" s="38" t="s">
        <v>109</v>
      </c>
      <c r="B17" s="33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ht="15" x14ac:dyDescent="0.25">
      <c r="A18" s="38" t="s">
        <v>110</v>
      </c>
      <c r="B18" s="123">
        <f>+'PROYECCIÓN DE INGRESOS Y COSTOS'!C13</f>
        <v>1303474.32</v>
      </c>
      <c r="C18" s="33">
        <f>+'PROYECCIÓN DE INGRESOS Y COSTOS'!D13</f>
        <v>1342578.5496</v>
      </c>
      <c r="D18" s="33">
        <f>+'PROYECCIÓN DE INGRESOS Y COSTOS'!E13</f>
        <v>1382855.9060880002</v>
      </c>
      <c r="E18" s="33">
        <f>+'PROYECCIÓN DE INGRESOS Y COSTOS'!F13</f>
        <v>1424341.5832706401</v>
      </c>
      <c r="F18" s="33">
        <f>+'PROYECCIÓN DE INGRESOS Y COSTOS'!G13</f>
        <v>1467071.8307687594</v>
      </c>
      <c r="G18" s="33">
        <f>+'PROYECCIÓN DE INGRESOS Y COSTOS'!H13</f>
        <v>1511083.9856918221</v>
      </c>
      <c r="H18" s="33">
        <f>+'PROYECCIÓN DE INGRESOS Y COSTOS'!I13</f>
        <v>1556416.5052625767</v>
      </c>
      <c r="I18" s="33">
        <f>+'PROYECCIÓN DE INGRESOS Y COSTOS'!J13</f>
        <v>1603109.0004204542</v>
      </c>
      <c r="J18" s="33">
        <f>+'PROYECCIÓN DE INGRESOS Y COSTOS'!K13</f>
        <v>1651202.2704330678</v>
      </c>
      <c r="K18" s="33">
        <f>+'PROYECCIÓN DE INGRESOS Y COSTOS'!L13</f>
        <v>1700738.3385460598</v>
      </c>
      <c r="L18" s="33">
        <f>+'PROYECCIÓN DE INGRESOS Y COSTOS'!M13</f>
        <v>1751760.4887024416</v>
      </c>
    </row>
    <row r="19" spans="1:12" ht="15" x14ac:dyDescent="0.25">
      <c r="A19" s="38" t="s">
        <v>111</v>
      </c>
      <c r="B19" s="123">
        <f>+'ESTADO DE RESULTADOS'!F172</f>
        <v>35227108.254999995</v>
      </c>
      <c r="C19" s="33">
        <f>+B19*(1+'INFORMACIÓN GENERAL'!$F$8)</f>
        <v>36283921.502649993</v>
      </c>
      <c r="D19" s="33">
        <f>+C19*(1+'INFORMACIÓN GENERAL'!$F$8)</f>
        <v>37372439.147729494</v>
      </c>
      <c r="E19" s="33">
        <f>+D19*(1+'INFORMACIÓN GENERAL'!$F$8)</f>
        <v>38493612.322161376</v>
      </c>
      <c r="F19" s="33">
        <f>+E19*(1+'INFORMACIÓN GENERAL'!$F$8)</f>
        <v>39648420.691826217</v>
      </c>
      <c r="G19" s="33">
        <f>+F19*(1+'INFORMACIÓN GENERAL'!$F$8)</f>
        <v>40837873.312581003</v>
      </c>
      <c r="H19" s="33">
        <f>+G19*(1+'INFORMACIÓN GENERAL'!$F$8)</f>
        <v>42063009.511958435</v>
      </c>
      <c r="I19" s="33">
        <f>+H19*(1+'INFORMACIÓN GENERAL'!$F$8)</f>
        <v>43324899.797317192</v>
      </c>
      <c r="J19" s="33">
        <f>+I19*(1+'INFORMACIÓN GENERAL'!$F$8)</f>
        <v>44624646.791236706</v>
      </c>
      <c r="K19" s="33">
        <f>+J19*(1+'INFORMACIÓN GENERAL'!$F$8)</f>
        <v>45963386.194973812</v>
      </c>
      <c r="L19" s="33">
        <f>+K19*(1+'INFORMACIÓN GENERAL'!$F$8)</f>
        <v>47342287.78082303</v>
      </c>
    </row>
    <row r="20" spans="1:12" x14ac:dyDescent="0.2">
      <c r="A20" s="40" t="s">
        <v>112</v>
      </c>
      <c r="B20" s="41">
        <f>B16-B17+B18-B19</f>
        <v>64143127.00000003</v>
      </c>
      <c r="C20" s="41">
        <f t="shared" ref="C20:L20" si="5">C16-C17+C18-C19</f>
        <v>72545341.137700021</v>
      </c>
      <c r="D20" s="41">
        <f t="shared" si="5"/>
        <v>81497191.711066067</v>
      </c>
      <c r="E20" s="41">
        <f t="shared" si="5"/>
        <v>110715493.33187044</v>
      </c>
      <c r="F20" s="41">
        <f t="shared" si="5"/>
        <v>123413104.50241446</v>
      </c>
      <c r="G20" s="41">
        <f t="shared" si="5"/>
        <v>101446476.54575416</v>
      </c>
      <c r="H20" s="41">
        <f t="shared" si="5"/>
        <v>172245974.97616583</v>
      </c>
      <c r="I20" s="41">
        <f t="shared" si="5"/>
        <v>186850559.46161693</v>
      </c>
      <c r="J20" s="41">
        <f t="shared" si="5"/>
        <v>213416821.51008946</v>
      </c>
      <c r="K20" s="41">
        <f t="shared" si="5"/>
        <v>259718692.312787</v>
      </c>
      <c r="L20" s="41">
        <f t="shared" si="5"/>
        <v>244695574.03240946</v>
      </c>
    </row>
    <row r="21" spans="1:12" ht="15" x14ac:dyDescent="0.25">
      <c r="A21" s="38" t="s">
        <v>113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x14ac:dyDescent="0.2">
      <c r="A22" s="40" t="s">
        <v>114</v>
      </c>
      <c r="B22" s="41">
        <f>B20+B21</f>
        <v>64143127.00000003</v>
      </c>
      <c r="C22" s="41">
        <f>C20+C21</f>
        <v>72545341.137700021</v>
      </c>
      <c r="D22" s="41">
        <f t="shared" ref="D22:L22" si="6">D20+D21</f>
        <v>81497191.711066067</v>
      </c>
      <c r="E22" s="41">
        <f t="shared" si="6"/>
        <v>110715493.33187044</v>
      </c>
      <c r="F22" s="41">
        <f t="shared" si="6"/>
        <v>123413104.50241446</v>
      </c>
      <c r="G22" s="41">
        <f t="shared" si="6"/>
        <v>101446476.54575416</v>
      </c>
      <c r="H22" s="41">
        <f t="shared" si="6"/>
        <v>172245974.97616583</v>
      </c>
      <c r="I22" s="41">
        <f t="shared" si="6"/>
        <v>186850559.46161693</v>
      </c>
      <c r="J22" s="41">
        <f t="shared" si="6"/>
        <v>213416821.51008946</v>
      </c>
      <c r="K22" s="41">
        <f t="shared" si="6"/>
        <v>259718692.312787</v>
      </c>
      <c r="L22" s="41">
        <f t="shared" si="6"/>
        <v>244695574.03240946</v>
      </c>
    </row>
    <row r="23" spans="1:12" ht="15" x14ac:dyDescent="0.25">
      <c r="A23" s="38" t="s">
        <v>781</v>
      </c>
      <c r="B23" s="33">
        <f>+'ESTADO DE RESULTADOS'!F206</f>
        <v>11638000</v>
      </c>
      <c r="C23" s="33">
        <f t="shared" ref="C23:D23" si="7">C22*34%</f>
        <v>24665415.986818008</v>
      </c>
      <c r="D23" s="33">
        <f t="shared" si="7"/>
        <v>27709045.181762464</v>
      </c>
      <c r="E23" s="33">
        <f>E22*25%</f>
        <v>27678873.332967609</v>
      </c>
      <c r="F23" s="33">
        <f>F22*25%</f>
        <v>30853276.125603616</v>
      </c>
      <c r="G23" s="33">
        <f>G22*25%</f>
        <v>25361619.136438541</v>
      </c>
      <c r="H23" s="33">
        <f>H22*34%</f>
        <v>58563631.491896383</v>
      </c>
      <c r="I23" s="33">
        <f>I22*34%</f>
        <v>63529190.216949761</v>
      </c>
      <c r="J23" s="33">
        <f>J22*34%</f>
        <v>72561719.313430414</v>
      </c>
      <c r="K23" s="33">
        <f>K22*34%</f>
        <v>88304355.386347592</v>
      </c>
      <c r="L23" s="33">
        <f>L22*34%</f>
        <v>83196495.171019226</v>
      </c>
    </row>
    <row r="24" spans="1:12" x14ac:dyDescent="0.2">
      <c r="A24" s="40" t="s">
        <v>115</v>
      </c>
      <c r="B24" s="41">
        <f>B22-B23</f>
        <v>52505127.00000003</v>
      </c>
      <c r="C24" s="41">
        <f>C22-C23</f>
        <v>47879925.150882013</v>
      </c>
      <c r="D24" s="41">
        <f t="shared" ref="D24:L24" si="8">D22-D23</f>
        <v>53788146.529303603</v>
      </c>
      <c r="E24" s="41">
        <f t="shared" si="8"/>
        <v>83036619.998902828</v>
      </c>
      <c r="F24" s="41">
        <f t="shared" si="8"/>
        <v>92559828.376810849</v>
      </c>
      <c r="G24" s="41">
        <f t="shared" si="8"/>
        <v>76084857.409315616</v>
      </c>
      <c r="H24" s="41">
        <f t="shared" si="8"/>
        <v>113682343.48426944</v>
      </c>
      <c r="I24" s="41">
        <f t="shared" si="8"/>
        <v>123321369.24466717</v>
      </c>
      <c r="J24" s="41">
        <f t="shared" si="8"/>
        <v>140855102.19665903</v>
      </c>
      <c r="K24" s="41">
        <f t="shared" si="8"/>
        <v>171414336.9264394</v>
      </c>
      <c r="L24" s="41">
        <f t="shared" si="8"/>
        <v>161499078.86139023</v>
      </c>
    </row>
    <row r="25" spans="1:12" ht="15" x14ac:dyDescent="0.25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1:12" ht="15" x14ac:dyDescent="0.25">
      <c r="A26" s="32" t="s">
        <v>780</v>
      </c>
      <c r="B26" s="39"/>
      <c r="C26" s="39">
        <f>+C8*'INFORMACIÓN GENERAL'!$E$23%</f>
        <v>575945206.52262759</v>
      </c>
      <c r="D26" s="39">
        <f>+D8*'INFORMACIÓN GENERAL'!$E$23%</f>
        <v>604725013.32761419</v>
      </c>
      <c r="E26" s="39">
        <f>+E8*'INFORMACIÓN GENERAL'!$E$23%</f>
        <v>672984334.75750124</v>
      </c>
      <c r="F26" s="39">
        <f>+F8*'INFORMACIÓN GENERAL'!$E$23%</f>
        <v>706615035.05479372</v>
      </c>
      <c r="G26" s="39">
        <f>+G8*'INFORMACIÓN GENERAL'!$E$23%</f>
        <v>741926714.8737334</v>
      </c>
      <c r="H26" s="39">
        <f>+H8*'INFORMACIÓN GENERAL'!$E$23%</f>
        <v>825682910.67343736</v>
      </c>
      <c r="I26" s="39">
        <f>+I8*'INFORMACIÓN GENERAL'!$E$23%</f>
        <v>866946822.79254091</v>
      </c>
      <c r="J26" s="39">
        <f>+J8*'INFORMACIÓN GENERAL'!$E$23%</f>
        <v>910273323.51516235</v>
      </c>
      <c r="K26" s="39">
        <f>+K8*'INFORMACIÓN GENERAL'!$E$23%</f>
        <v>1013045126.7098861</v>
      </c>
      <c r="L26" s="39">
        <f>+L8*'INFORMACIÓN GENERAL'!$E$23%</f>
        <v>1063675273.4469794</v>
      </c>
    </row>
    <row r="27" spans="1:12" ht="15" x14ac:dyDescent="0.25">
      <c r="B27" s="39"/>
      <c r="C27" s="76">
        <f>+C24/C8</f>
        <v>5.4036305877042834E-2</v>
      </c>
      <c r="D27" s="39"/>
      <c r="E27" s="39"/>
      <c r="F27" s="39"/>
      <c r="G27" s="39"/>
      <c r="H27" s="39"/>
      <c r="I27" s="39"/>
      <c r="J27" s="39"/>
      <c r="K27" s="39"/>
      <c r="L27" s="76">
        <f>+L24/L8</f>
        <v>9.8690271251413331E-2</v>
      </c>
    </row>
    <row r="28" spans="1:12" ht="15" x14ac:dyDescent="0.2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ht="15" x14ac:dyDescent="0.2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12" ht="15" x14ac:dyDescent="0.2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1:12" x14ac:dyDescent="0.2"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:12" x14ac:dyDescent="0.2">
      <c r="C32" s="48"/>
    </row>
    <row r="33" spans="3:3" x14ac:dyDescent="0.2">
      <c r="C33" s="48"/>
    </row>
    <row r="34" spans="3:3" x14ac:dyDescent="0.2">
      <c r="C34" s="48"/>
    </row>
    <row r="35" spans="3:3" x14ac:dyDescent="0.2">
      <c r="C35" s="48"/>
    </row>
  </sheetData>
  <pageMargins left="0.75" right="0.75" top="1" bottom="1" header="0" footer="0"/>
  <pageSetup orientation="portrait" horizontalDpi="200" verticalDpi="200" copies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3:M39"/>
  <sheetViews>
    <sheetView showGridLines="0" zoomScale="85" zoomScaleNormal="85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A37" sqref="A37"/>
    </sheetView>
  </sheetViews>
  <sheetFormatPr baseColWidth="10" defaultRowHeight="12.75" x14ac:dyDescent="0.2"/>
  <cols>
    <col min="1" max="1" width="24.5703125" style="32" bestFit="1" customWidth="1"/>
    <col min="2" max="12" width="16.7109375" style="32" customWidth="1"/>
    <col min="13" max="13" width="15.7109375" style="32" bestFit="1" customWidth="1"/>
    <col min="14" max="16384" width="11.42578125" style="32"/>
  </cols>
  <sheetData>
    <row r="3" spans="1:13" ht="15.75" thickBot="1" x14ac:dyDescent="0.25">
      <c r="B3" s="6">
        <v>0</v>
      </c>
      <c r="C3" s="18">
        <v>1</v>
      </c>
      <c r="D3" s="18">
        <f>1+C3</f>
        <v>2</v>
      </c>
      <c r="E3" s="18">
        <f t="shared" ref="E3:L3" si="0">1+D3</f>
        <v>3</v>
      </c>
      <c r="F3" s="18">
        <f t="shared" si="0"/>
        <v>4</v>
      </c>
      <c r="G3" s="18">
        <f t="shared" si="0"/>
        <v>5</v>
      </c>
      <c r="H3" s="18">
        <f t="shared" si="0"/>
        <v>6</v>
      </c>
      <c r="I3" s="18">
        <f t="shared" si="0"/>
        <v>7</v>
      </c>
      <c r="J3" s="18">
        <f t="shared" si="0"/>
        <v>8</v>
      </c>
      <c r="K3" s="18">
        <f t="shared" si="0"/>
        <v>9</v>
      </c>
      <c r="L3" s="18">
        <f t="shared" si="0"/>
        <v>10</v>
      </c>
    </row>
    <row r="4" spans="1:13" ht="24.75" customHeight="1" x14ac:dyDescent="0.2">
      <c r="A4" s="22" t="s">
        <v>79</v>
      </c>
      <c r="B4" s="22"/>
      <c r="C4" s="22">
        <v>2014</v>
      </c>
      <c r="D4" s="21">
        <f>+IF(D3="","",C4+1)</f>
        <v>2015</v>
      </c>
      <c r="E4" s="21">
        <f>+IF(E3="","",D4+1)</f>
        <v>2016</v>
      </c>
      <c r="F4" s="21">
        <f t="shared" ref="F4:L4" si="1">+IF(F3="","",E4+1)</f>
        <v>2017</v>
      </c>
      <c r="G4" s="21">
        <f t="shared" si="1"/>
        <v>2018</v>
      </c>
      <c r="H4" s="21">
        <f t="shared" si="1"/>
        <v>2019</v>
      </c>
      <c r="I4" s="21">
        <f t="shared" si="1"/>
        <v>2020</v>
      </c>
      <c r="J4" s="21">
        <f t="shared" si="1"/>
        <v>2021</v>
      </c>
      <c r="K4" s="21">
        <f t="shared" si="1"/>
        <v>2022</v>
      </c>
      <c r="L4" s="21">
        <f t="shared" si="1"/>
        <v>2023</v>
      </c>
    </row>
    <row r="5" spans="1:13" ht="15" x14ac:dyDescent="0.25">
      <c r="A5" s="46" t="s">
        <v>80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 ht="15" x14ac:dyDescent="0.25">
      <c r="A6" s="47" t="s">
        <v>81</v>
      </c>
      <c r="B6" s="45">
        <f>+'BALANCE GENERAL'!E7</f>
        <v>47858550.68</v>
      </c>
      <c r="C6" s="275">
        <f>+'AUXILIAR PROYECCION'!J6</f>
        <v>104150252.21651077</v>
      </c>
      <c r="D6" s="275">
        <f>+'AUXILIAR PROYECCION'!J47</f>
        <v>136376558.03055036</v>
      </c>
      <c r="E6" s="275">
        <f>+'AUXILIAR PROYECCION'!J88</f>
        <v>198055179.37967443</v>
      </c>
      <c r="F6" s="275">
        <f>+'AUXILIAR PROYECCION'!J129</f>
        <v>273767460.23187065</v>
      </c>
      <c r="G6" s="275">
        <f>+'AUXILIAR PROYECCION'!J170</f>
        <v>84173900.689270258</v>
      </c>
      <c r="H6" s="275">
        <f>+'AUXILIAR PROYECCION'!J211</f>
        <v>226545256.49720335</v>
      </c>
      <c r="I6" s="275">
        <f>+'AUXILIAR PROYECCION'!J252</f>
        <v>385415674.2240386</v>
      </c>
      <c r="J6" s="275">
        <f>+'AUXILIAR PROYECCION'!J293</f>
        <v>557638300.81549072</v>
      </c>
      <c r="K6" s="275">
        <f>+'AUXILIAR PROYECCION'!J334</f>
        <v>766370503.97312665</v>
      </c>
      <c r="L6" s="45">
        <f>+'AUXILIAR PROYECCION'!J375</f>
        <v>962414787.39619732</v>
      </c>
    </row>
    <row r="7" spans="1:13" ht="15" x14ac:dyDescent="0.25">
      <c r="A7" s="47" t="s">
        <v>116</v>
      </c>
      <c r="B7" s="45">
        <f>+'BALANCE GENERAL'!E10</f>
        <v>16108086.970000001</v>
      </c>
      <c r="C7" s="45">
        <f>+'AUXILIAR PROYECCION'!J7</f>
        <v>17450665.5196</v>
      </c>
      <c r="D7" s="275">
        <f>+'AUXILIAR PROYECCION'!J48</f>
        <v>18833521.425687999</v>
      </c>
      <c r="E7" s="275">
        <f>+'AUXILIAR PROYECCION'!J89</f>
        <v>20257863.008958638</v>
      </c>
      <c r="F7" s="275">
        <f>+'AUXILIAR PROYECCION'!J130</f>
        <v>21724934.839727398</v>
      </c>
      <c r="G7" s="275">
        <f>+'AUXILIAR PROYECCION'!J171</f>
        <v>23236018.825419221</v>
      </c>
      <c r="H7" s="275">
        <f>+'AUXILIAR PROYECCION'!J212</f>
        <v>24792435.330681797</v>
      </c>
      <c r="I7" s="275">
        <f>+'AUXILIAR PROYECCION'!J253</f>
        <v>26395544.331102252</v>
      </c>
      <c r="J7" s="275">
        <f>+'AUXILIAR PROYECCION'!J294</f>
        <v>28046746.60153532</v>
      </c>
      <c r="K7" s="275">
        <f>+'AUXILIAR PROYECCION'!J335</f>
        <v>29747484.94008138</v>
      </c>
      <c r="L7" s="45">
        <f>+'AUXILIAR PROYECCION'!J376</f>
        <v>31499245.428783823</v>
      </c>
    </row>
    <row r="8" spans="1:13" ht="15" x14ac:dyDescent="0.25">
      <c r="A8" s="47" t="s">
        <v>82</v>
      </c>
      <c r="B8" s="45">
        <f>+'BALANCE GENERAL'!E29</f>
        <v>80568086</v>
      </c>
      <c r="C8" s="265">
        <f>+'AUXILIAR PROYECCION'!J9</f>
        <v>100568893.75433588</v>
      </c>
      <c r="D8" s="265">
        <f>+'AUXILIAR PROYECCION'!J50</f>
        <v>105594290.78874493</v>
      </c>
      <c r="E8" s="265">
        <f>+'AUXILIAR PROYECCION'!J91</f>
        <v>117513418.45380974</v>
      </c>
      <c r="F8" s="265">
        <f>+'AUXILIAR PROYECCION'!J132</f>
        <v>123385856.12110615</v>
      </c>
      <c r="G8" s="265">
        <f>+'AUXILIAR PROYECCION'!J173</f>
        <v>129551818.67410564</v>
      </c>
      <c r="H8" s="265">
        <f>+'AUXILIAR PROYECCION'!J214</f>
        <v>144176939.01759243</v>
      </c>
      <c r="I8" s="265">
        <f>+'AUXILIAR PROYECCION'!J255</f>
        <v>151382252.90300512</v>
      </c>
      <c r="J8" s="265">
        <f>+'AUXILIAR PROYECCION'!J296</f>
        <v>158947726.49072456</v>
      </c>
      <c r="K8" s="265">
        <f>+'AUXILIAR PROYECCION'!J337</f>
        <v>176893264.43318772</v>
      </c>
      <c r="L8" s="265">
        <f>+'AUXILIAR PROYECCION'!J378</f>
        <v>185734066.97881866</v>
      </c>
    </row>
    <row r="9" spans="1:13" ht="15" x14ac:dyDescent="0.25">
      <c r="A9" s="47" t="s">
        <v>117</v>
      </c>
      <c r="B9" s="45">
        <f>+'BALANCE GENERAL'!E34</f>
        <v>10268768.710000001</v>
      </c>
      <c r="C9" s="45">
        <f>+'AUXILIAR PROYECCION'!J10</f>
        <v>7755091.4355907626</v>
      </c>
      <c r="D9" s="45">
        <f>+'AUXILIAR PROYECCION'!J51</f>
        <v>3304700.6125826687</v>
      </c>
      <c r="E9" s="45">
        <f>+'AUXILIAR PROYECCION'!J92</f>
        <v>1509840.1549035385</v>
      </c>
      <c r="F9" s="45">
        <f>+'AUXILIAR PROYECCION'!J133</f>
        <v>6984754.3775612488</v>
      </c>
      <c r="G9" s="45">
        <f>+'AUXILIAR PROYECCION'!J174</f>
        <v>12028275.120881677</v>
      </c>
      <c r="H9" s="45">
        <f>+'AUXILIAR PROYECCION'!J215</f>
        <v>20237362.654886663</v>
      </c>
      <c r="I9" s="45">
        <f>+'AUXILIAR PROYECCION'!J256</f>
        <v>20237362.006880768</v>
      </c>
      <c r="J9" s="45">
        <f>+'AUXILIAR PROYECCION'!J297</f>
        <v>0.12946046143770218</v>
      </c>
      <c r="K9" s="45">
        <f>+'AUXILIAR PROYECCION'!J338</f>
        <v>-0.15266075730323792</v>
      </c>
      <c r="L9" s="45">
        <f>+'AUXILIAR PROYECCION'!J379</f>
        <v>1461091.1165884733</v>
      </c>
    </row>
    <row r="10" spans="1:13" ht="15" x14ac:dyDescent="0.25">
      <c r="A10" s="47" t="s">
        <v>118</v>
      </c>
      <c r="B10" s="45">
        <f>+'BALANCE GENERAL'!E18</f>
        <v>43400000</v>
      </c>
      <c r="C10" s="45">
        <f>+'AUXILIAR PROYECCION'!J8</f>
        <v>43400000</v>
      </c>
      <c r="D10" s="45">
        <f>+'AUXILIAR PROYECCION'!J49</f>
        <v>43400000</v>
      </c>
      <c r="E10" s="45">
        <f>+'AUXILIAR PROYECCION'!J90</f>
        <v>43400000</v>
      </c>
      <c r="F10" s="45">
        <f>+'AUXILIAR PROYECCION'!J131</f>
        <v>43400000</v>
      </c>
      <c r="G10" s="45">
        <f>+'AUXILIAR PROYECCION'!J172</f>
        <v>43400000</v>
      </c>
      <c r="H10" s="45">
        <f>+'AUXILIAR PROYECCION'!J213</f>
        <v>43400000</v>
      </c>
      <c r="I10" s="45">
        <f>+'AUXILIAR PROYECCION'!J254</f>
        <v>43400000</v>
      </c>
      <c r="J10" s="45">
        <f>+'AUXILIAR PROYECCION'!J295</f>
        <v>43400000</v>
      </c>
      <c r="K10" s="45">
        <f>+'AUXILIAR PROYECCION'!J336</f>
        <v>43400000</v>
      </c>
      <c r="L10" s="45">
        <f>+'AUXILIAR PROYECCION'!J377</f>
        <v>43400000</v>
      </c>
    </row>
    <row r="11" spans="1:13" ht="15" x14ac:dyDescent="0.25">
      <c r="A11" s="47" t="s">
        <v>83</v>
      </c>
      <c r="B11" s="272">
        <f>+'BALANCE GENERAL'!E44</f>
        <v>380044939.69999999</v>
      </c>
      <c r="C11" s="45">
        <f>+B11+'PROY ESTADO DE RESULTADOS'!C26-'PROY ESTADO DE RESULTADOS'!C9</f>
        <v>383711688.3876276</v>
      </c>
      <c r="D11" s="45">
        <f>+C11+'PROY ESTADO DE RESULTADOS'!D26-'PROY ESTADO DE RESULTADOS'!D9</f>
        <v>387544320.98849177</v>
      </c>
      <c r="E11" s="45">
        <f>+D11+'PROY ESTADO DE RESULTADOS'!E26-'PROY ESTADO DE RESULTADOS'!E9</f>
        <v>391735435.99712026</v>
      </c>
      <c r="F11" s="45">
        <f>+E11+'PROY ESTADO DE RESULTADOS'!F26-'PROY ESTADO DE RESULTADOS'!F9</f>
        <v>396117590.31559753</v>
      </c>
      <c r="G11" s="45">
        <f>+F11+'PROY ESTADO DE RESULTADOS'!G26-'PROY ESTADO DE RESULTADOS'!G9</f>
        <v>400699780.41619873</v>
      </c>
      <c r="H11" s="45">
        <f>+G11+'PROY ESTADO DE RESULTADOS'!H26-'PROY ESTADO DE RESULTADOS'!H9</f>
        <v>405718235.01713979</v>
      </c>
      <c r="I11" s="45">
        <f>+H11+'PROY ESTADO DE RESULTADOS'!I26-'PROY ESTADO DE RESULTADOS'!I9</f>
        <v>410967378.93355954</v>
      </c>
      <c r="J11" s="45">
        <f>+I11+'PROY ESTADO DE RESULTADOS'!J26-'PROY ESTADO DE RESULTADOS'!J9</f>
        <v>416458139.62879467</v>
      </c>
      <c r="K11" s="45">
        <f>+J11+'PROY ESTADO DE RESULTADOS'!K26-'PROY ESTADO DE RESULTADOS'!K9</f>
        <v>422480273.92010164</v>
      </c>
      <c r="L11" s="45">
        <f>+K11+'PROY ESTADO DE RESULTADOS'!L26-'PROY ESTADO DE RESULTADOS'!L9</f>
        <v>428781405.32757306</v>
      </c>
    </row>
    <row r="12" spans="1:13" ht="15" x14ac:dyDescent="0.25">
      <c r="A12" s="36" t="s">
        <v>84</v>
      </c>
      <c r="B12" s="37">
        <f>SUM(B6:B11)</f>
        <v>578248432.05999994</v>
      </c>
      <c r="C12" s="37">
        <f>SUM(C6:C11)</f>
        <v>657036591.31366503</v>
      </c>
      <c r="D12" s="37">
        <f t="shared" ref="D12:L12" si="2">SUM(D6:D11)</f>
        <v>695053391.84605765</v>
      </c>
      <c r="E12" s="37">
        <f t="shared" si="2"/>
        <v>772471736.99446654</v>
      </c>
      <c r="F12" s="37">
        <f t="shared" si="2"/>
        <v>865380595.88586307</v>
      </c>
      <c r="G12" s="37">
        <f t="shared" si="2"/>
        <v>693089793.7258755</v>
      </c>
      <c r="H12" s="37">
        <f t="shared" si="2"/>
        <v>864870228.51750398</v>
      </c>
      <c r="I12" s="37">
        <f>SUM(I6:I11)</f>
        <v>1037798212.3985863</v>
      </c>
      <c r="J12" s="37">
        <f t="shared" si="2"/>
        <v>1204490913.6660056</v>
      </c>
      <c r="K12" s="37">
        <f t="shared" si="2"/>
        <v>1438891527.1138368</v>
      </c>
      <c r="L12" s="37">
        <f t="shared" si="2"/>
        <v>1653290596.2479613</v>
      </c>
    </row>
    <row r="13" spans="1:13" ht="15" x14ac:dyDescent="0.25">
      <c r="A13" s="47" t="s">
        <v>85</v>
      </c>
      <c r="B13" s="45">
        <f>+'BALANCE GENERAL'!E52</f>
        <v>95820188</v>
      </c>
      <c r="C13" s="45">
        <f>+B13</f>
        <v>95820188</v>
      </c>
      <c r="D13" s="45">
        <f t="shared" ref="D13:L13" si="3">+C13</f>
        <v>95820188</v>
      </c>
      <c r="E13" s="45">
        <f t="shared" si="3"/>
        <v>95820188</v>
      </c>
      <c r="F13" s="45">
        <f t="shared" si="3"/>
        <v>95820188</v>
      </c>
      <c r="G13" s="45">
        <f t="shared" si="3"/>
        <v>95820188</v>
      </c>
      <c r="H13" s="45">
        <f t="shared" si="3"/>
        <v>95820188</v>
      </c>
      <c r="I13" s="45">
        <f t="shared" si="3"/>
        <v>95820188</v>
      </c>
      <c r="J13" s="45">
        <f t="shared" si="3"/>
        <v>95820188</v>
      </c>
      <c r="K13" s="45">
        <f t="shared" si="3"/>
        <v>95820188</v>
      </c>
      <c r="L13" s="45">
        <f t="shared" si="3"/>
        <v>95820188</v>
      </c>
      <c r="M13" s="48"/>
    </row>
    <row r="14" spans="1:13" ht="15" x14ac:dyDescent="0.25">
      <c r="A14" s="47" t="s">
        <v>698</v>
      </c>
      <c r="B14" s="45">
        <f>+'BALANCE GENERAL'!E55+'BALANCE GENERAL'!E58</f>
        <v>8630605</v>
      </c>
      <c r="C14" s="45">
        <f>+B14</f>
        <v>8630605</v>
      </c>
      <c r="D14" s="45">
        <f t="shared" ref="D14:L14" si="4">+C14</f>
        <v>8630605</v>
      </c>
      <c r="E14" s="45">
        <f t="shared" si="4"/>
        <v>8630605</v>
      </c>
      <c r="F14" s="45">
        <f t="shared" si="4"/>
        <v>8630605</v>
      </c>
      <c r="G14" s="45">
        <f t="shared" si="4"/>
        <v>8630605</v>
      </c>
      <c r="H14" s="45">
        <f t="shared" si="4"/>
        <v>8630605</v>
      </c>
      <c r="I14" s="45">
        <f t="shared" si="4"/>
        <v>8630605</v>
      </c>
      <c r="J14" s="45">
        <f t="shared" si="4"/>
        <v>8630605</v>
      </c>
      <c r="K14" s="45">
        <f t="shared" si="4"/>
        <v>8630605</v>
      </c>
      <c r="L14" s="45">
        <f t="shared" si="4"/>
        <v>8630605</v>
      </c>
    </row>
    <row r="15" spans="1:13" ht="15" x14ac:dyDescent="0.25">
      <c r="A15" s="47" t="s">
        <v>119</v>
      </c>
      <c r="B15" s="45">
        <f>+'BALANCE GENERAL'!E61</f>
        <v>110754795</v>
      </c>
      <c r="C15" s="269">
        <f>+B15</f>
        <v>110754795</v>
      </c>
      <c r="D15" s="269">
        <f t="shared" ref="D15:L15" si="5">+C15</f>
        <v>110754795</v>
      </c>
      <c r="E15" s="269">
        <f t="shared" si="5"/>
        <v>110754795</v>
      </c>
      <c r="F15" s="269">
        <f t="shared" si="5"/>
        <v>110754795</v>
      </c>
      <c r="G15" s="269">
        <f t="shared" si="5"/>
        <v>110754795</v>
      </c>
      <c r="H15" s="269">
        <f t="shared" si="5"/>
        <v>110754795</v>
      </c>
      <c r="I15" s="269">
        <f t="shared" si="5"/>
        <v>110754795</v>
      </c>
      <c r="J15" s="269">
        <f t="shared" si="5"/>
        <v>110754795</v>
      </c>
      <c r="K15" s="269">
        <f t="shared" si="5"/>
        <v>110754795</v>
      </c>
      <c r="L15" s="269">
        <f t="shared" si="5"/>
        <v>110754795</v>
      </c>
    </row>
    <row r="16" spans="1:13" ht="15" x14ac:dyDescent="0.25">
      <c r="A16" s="47" t="s">
        <v>86</v>
      </c>
      <c r="B16" s="265">
        <f>+'BALANCE GENERAL'!E65</f>
        <v>-46039469.899999999</v>
      </c>
      <c r="C16" s="45">
        <f>-+DEPRECIACIONES!$H$5+B16</f>
        <v>-63590139.799999997</v>
      </c>
      <c r="D16" s="45">
        <f>-+DEPRECIACIONES!$H$5+C16</f>
        <v>-81140809.699999988</v>
      </c>
      <c r="E16" s="45">
        <f>-+DEPRECIACIONES!$H$5+D16</f>
        <v>-98691479.599999994</v>
      </c>
      <c r="F16" s="45">
        <f>-DEPRECIACIONES!I5+E16</f>
        <v>-114695382.3</v>
      </c>
      <c r="G16" s="45">
        <f>-+DEPRECIACIONES!$J$5+'PROYECCION BALANCE'!F16</f>
        <v>-130561871.2</v>
      </c>
      <c r="H16" s="45">
        <f>-+DEPRECIACIONES!$J$5+'PROYECCION BALANCE'!G16</f>
        <v>-146428360.09999999</v>
      </c>
      <c r="I16" s="45">
        <f>-+DEPRECIACIONES!$J$5+'PROYECCION BALANCE'!H16</f>
        <v>-162294849</v>
      </c>
      <c r="J16" s="45">
        <f>I16-DEPRECIACIONES!$K$5</f>
        <v>-167085858.40000001</v>
      </c>
      <c r="K16" s="45">
        <f>J16-DEPRECIACIONES!$K$5</f>
        <v>-171876867.80000001</v>
      </c>
      <c r="L16" s="45">
        <f>K16-DEPRECIACIONES!$K$5</f>
        <v>-176667877.20000002</v>
      </c>
    </row>
    <row r="17" spans="1:12" ht="15" x14ac:dyDescent="0.25">
      <c r="A17" s="36" t="s">
        <v>87</v>
      </c>
      <c r="B17" s="37">
        <f>SUM(B13:B16)</f>
        <v>169166118.09999999</v>
      </c>
      <c r="C17" s="37">
        <f t="shared" ref="C17:J17" si="6">SUM(C13:C16)</f>
        <v>151615448.19999999</v>
      </c>
      <c r="D17" s="37">
        <f t="shared" si="6"/>
        <v>134064778.30000001</v>
      </c>
      <c r="E17" s="37">
        <f t="shared" si="6"/>
        <v>116514108.40000001</v>
      </c>
      <c r="F17" s="37">
        <f t="shared" si="6"/>
        <v>100510205.7</v>
      </c>
      <c r="G17" s="37">
        <f t="shared" si="6"/>
        <v>84643716.799999997</v>
      </c>
      <c r="H17" s="37">
        <f t="shared" si="6"/>
        <v>68777227.900000006</v>
      </c>
      <c r="I17" s="37">
        <f t="shared" si="6"/>
        <v>52910739</v>
      </c>
      <c r="J17" s="37">
        <f t="shared" si="6"/>
        <v>48119729.599999994</v>
      </c>
      <c r="K17" s="37">
        <f t="shared" ref="K17" si="7">SUM(K13:K16)</f>
        <v>43328720.199999988</v>
      </c>
      <c r="L17" s="37">
        <f t="shared" ref="L17" si="8">SUM(L13:L16)</f>
        <v>38537710.799999982</v>
      </c>
    </row>
    <row r="18" spans="1:12" ht="15" x14ac:dyDescent="0.25">
      <c r="A18" s="47" t="s">
        <v>88</v>
      </c>
      <c r="B18" s="270">
        <v>0</v>
      </c>
      <c r="C18" s="270">
        <v>0</v>
      </c>
      <c r="D18" s="270">
        <v>0</v>
      </c>
      <c r="E18" s="270">
        <v>0</v>
      </c>
      <c r="F18" s="270">
        <v>0</v>
      </c>
      <c r="G18" s="270">
        <v>0</v>
      </c>
      <c r="H18" s="270">
        <v>0</v>
      </c>
      <c r="I18" s="270">
        <v>0</v>
      </c>
      <c r="J18" s="270">
        <v>0</v>
      </c>
      <c r="K18" s="270">
        <v>0</v>
      </c>
      <c r="L18" s="270">
        <v>0</v>
      </c>
    </row>
    <row r="19" spans="1:12" ht="15" x14ac:dyDescent="0.25">
      <c r="A19" s="47" t="s">
        <v>89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</row>
    <row r="20" spans="1:12" ht="15" x14ac:dyDescent="0.25">
      <c r="A20" s="36" t="s">
        <v>90</v>
      </c>
      <c r="B20" s="37">
        <f>B18-B19</f>
        <v>0</v>
      </c>
      <c r="C20" s="37">
        <f>C18-C19</f>
        <v>0</v>
      </c>
      <c r="D20" s="37">
        <f t="shared" ref="D20:K20" si="9">D18-D19</f>
        <v>0</v>
      </c>
      <c r="E20" s="37">
        <f t="shared" si="9"/>
        <v>0</v>
      </c>
      <c r="F20" s="37">
        <f t="shared" si="9"/>
        <v>0</v>
      </c>
      <c r="G20" s="37">
        <f t="shared" si="9"/>
        <v>0</v>
      </c>
      <c r="H20" s="37">
        <f t="shared" si="9"/>
        <v>0</v>
      </c>
      <c r="I20" s="37">
        <f t="shared" si="9"/>
        <v>0</v>
      </c>
      <c r="J20" s="37">
        <f t="shared" si="9"/>
        <v>0</v>
      </c>
      <c r="K20" s="37">
        <f t="shared" si="9"/>
        <v>0</v>
      </c>
      <c r="L20" s="37">
        <f t="shared" ref="L20" si="10">L18-L19</f>
        <v>0</v>
      </c>
    </row>
    <row r="21" spans="1:12" s="44" customFormat="1" ht="15" x14ac:dyDescent="0.25">
      <c r="A21" s="36" t="s">
        <v>91</v>
      </c>
      <c r="B21" s="43">
        <f t="shared" ref="B21:L21" si="11">B20+B17+B12</f>
        <v>747414550.15999997</v>
      </c>
      <c r="C21" s="43">
        <f t="shared" si="11"/>
        <v>808652039.51366496</v>
      </c>
      <c r="D21" s="43">
        <f t="shared" si="11"/>
        <v>829118170.14605761</v>
      </c>
      <c r="E21" s="43">
        <f t="shared" si="11"/>
        <v>888985845.39446652</v>
      </c>
      <c r="F21" s="43">
        <f t="shared" si="11"/>
        <v>965890801.58586311</v>
      </c>
      <c r="G21" s="43">
        <f>G20+G17+G12</f>
        <v>777733510.52587545</v>
      </c>
      <c r="H21" s="43">
        <f t="shared" si="11"/>
        <v>933647456.41750395</v>
      </c>
      <c r="I21" s="43">
        <f t="shared" si="11"/>
        <v>1090708951.3985863</v>
      </c>
      <c r="J21" s="43">
        <f t="shared" si="11"/>
        <v>1252610643.2660055</v>
      </c>
      <c r="K21" s="43">
        <f t="shared" si="11"/>
        <v>1482220247.3138368</v>
      </c>
      <c r="L21" s="43">
        <f t="shared" si="11"/>
        <v>1691828307.0479612</v>
      </c>
    </row>
    <row r="22" spans="1:12" ht="15" x14ac:dyDescent="0.25">
      <c r="A22" s="46" t="s">
        <v>92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5" x14ac:dyDescent="0.25">
      <c r="A23" s="47" t="s">
        <v>93</v>
      </c>
      <c r="B23" s="45">
        <f>+'BALANCE GENERAL'!E73</f>
        <v>270162921.24999994</v>
      </c>
      <c r="C23" s="45">
        <f>+'AUXILIAR PROYECCION'!K17</f>
        <v>216130336.99999994</v>
      </c>
      <c r="D23" s="45">
        <f>+'AUXILIAR PROYECCION'!K58</f>
        <v>162097752.74999994</v>
      </c>
      <c r="E23" s="45">
        <f>+'AUXILIAR PROYECCION'!K99</f>
        <v>108065168.49999996</v>
      </c>
      <c r="F23" s="45">
        <f>+'AUXILIAR PROYECCION'!K140</f>
        <v>54032584.24999997</v>
      </c>
      <c r="G23" s="45">
        <v>0</v>
      </c>
      <c r="H23" s="45">
        <f t="shared" ref="H23:L23" si="12">+G23</f>
        <v>0</v>
      </c>
      <c r="I23" s="45">
        <f t="shared" si="12"/>
        <v>0</v>
      </c>
      <c r="J23" s="45">
        <f t="shared" si="12"/>
        <v>0</v>
      </c>
      <c r="K23" s="45">
        <f t="shared" si="12"/>
        <v>0</v>
      </c>
      <c r="L23" s="45">
        <f t="shared" si="12"/>
        <v>0</v>
      </c>
    </row>
    <row r="24" spans="1:12" ht="15" x14ac:dyDescent="0.25">
      <c r="A24" s="47" t="s">
        <v>120</v>
      </c>
      <c r="B24" s="45">
        <f>+'BALANCE GENERAL'!E94</f>
        <v>121099882.45</v>
      </c>
      <c r="C24" s="45">
        <f>+'AUXILIAR PROYECCION'!K18</f>
        <v>141142775.63698745</v>
      </c>
      <c r="D24" s="45">
        <f>+'AUXILIAR PROYECCION'!K59</f>
        <v>163808852.94226229</v>
      </c>
      <c r="E24" s="45">
        <f>+'AUXILIAR PROYECCION'!K100</f>
        <v>188791689.36473167</v>
      </c>
      <c r="F24" s="45">
        <f>+'AUXILIAR PROYECCION'!K141</f>
        <v>215121298.2498579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</row>
    <row r="25" spans="1:12" ht="15" x14ac:dyDescent="0.25">
      <c r="A25" s="47" t="s">
        <v>94</v>
      </c>
      <c r="B25" s="45">
        <f>+'BALANCE GENERAL'!E98</f>
        <v>815139.45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</row>
    <row r="26" spans="1:12" ht="15" x14ac:dyDescent="0.25">
      <c r="A26" s="47" t="s">
        <v>782</v>
      </c>
      <c r="B26" s="45">
        <f>+'BALANCE GENERAL'!E131</f>
        <v>4435000</v>
      </c>
      <c r="C26" s="45">
        <f>+'AUXILIAR PROYECCION'!K20</f>
        <v>54054894.715795591</v>
      </c>
      <c r="D26" s="45">
        <f>+'AUXILIAR PROYECCION'!K61</f>
        <v>52099385.763609827</v>
      </c>
      <c r="E26" s="45">
        <f>+'AUXILIAR PROYECCION'!K102</f>
        <v>57980188.840646237</v>
      </c>
      <c r="F26" s="45">
        <f>+'AUXILIAR PROYECCION'!K143</f>
        <v>60877603.020105302</v>
      </c>
      <c r="G26" s="45">
        <f>+'AUXILIAR PROYECCION'!K184</f>
        <v>63919840.050660133</v>
      </c>
      <c r="H26" s="45">
        <f>+'PROY ESTADO DE RESULTADOS'!H8*0.16-'PROY ESTADO DE RESULTADOS'!H26*0.16</f>
        <v>71135758.458019212</v>
      </c>
      <c r="I26" s="45">
        <f>+'PROY ESTADO DE RESULTADOS'!I8*0.16-'PROY ESTADO DE RESULTADOS'!I26*0.16</f>
        <v>74690803.194434315</v>
      </c>
      <c r="J26" s="45">
        <f>+'PROY ESTADO DE RESULTADOS'!J8*0.16-'PROY ESTADO DE RESULTADOS'!J26*0.16</f>
        <v>78423547.872075498</v>
      </c>
      <c r="K26" s="45">
        <f>+'AUXILIAR PROYECCION'!K348</f>
        <v>87277733.993467122</v>
      </c>
      <c r="L26" s="45">
        <f>+'AUXILIAR PROYECCION'!K389</f>
        <v>91639715.866201311</v>
      </c>
    </row>
    <row r="27" spans="1:12" ht="15" x14ac:dyDescent="0.25">
      <c r="A27" s="47" t="s">
        <v>783</v>
      </c>
      <c r="B27" s="45">
        <v>0</v>
      </c>
      <c r="C27" s="45">
        <f>+'AUXILIAR PROYECCION'!K21</f>
        <v>0</v>
      </c>
      <c r="D27" s="45">
        <f>+'AUXILIAR PROYECCION'!K62</f>
        <v>0</v>
      </c>
      <c r="E27" s="45">
        <f>+'AUXILIAR PROYECCION'!K103</f>
        <v>0</v>
      </c>
      <c r="F27" s="265">
        <f>+'AUXILIAR PROYECCION'!K144</f>
        <v>9150689</v>
      </c>
      <c r="G27" s="45">
        <f>+'AUXILIAR PROYECCION'!K185</f>
        <v>11020186</v>
      </c>
      <c r="H27" s="45">
        <f>+'AUXILIAR PROYECCION'!K226</f>
        <v>46035870</v>
      </c>
      <c r="I27" s="45">
        <f>+'AUXILIAR PROYECCION'!K267</f>
        <v>76220951</v>
      </c>
      <c r="J27" s="45">
        <f>+'AUXILIAR PROYECCION'!K308</f>
        <v>93534795.99311924</v>
      </c>
      <c r="K27" s="45">
        <f>+'AUXILIAR PROYECCION'!K349</f>
        <v>142875876.99311924</v>
      </c>
      <c r="L27" s="45">
        <f>+'AUXILIAR PROYECCION'!K390</f>
        <v>186622875.99311924</v>
      </c>
    </row>
    <row r="28" spans="1:12" ht="15" x14ac:dyDescent="0.25">
      <c r="A28" s="47" t="s">
        <v>777</v>
      </c>
      <c r="B28" s="45">
        <f>+'BALANCE GENERAL'!E149</f>
        <v>1457500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</row>
    <row r="29" spans="1:12" s="44" customFormat="1" ht="15" x14ac:dyDescent="0.25">
      <c r="A29" s="36" t="s">
        <v>95</v>
      </c>
      <c r="B29" s="43">
        <f>SUM(B23:B28)</f>
        <v>397970443.14999992</v>
      </c>
      <c r="C29" s="43">
        <f t="shared" ref="C29:L29" si="13">SUM(C23:C28)</f>
        <v>411328007.35278296</v>
      </c>
      <c r="D29" s="43">
        <f t="shared" si="13"/>
        <v>378005991.45587206</v>
      </c>
      <c r="E29" s="43">
        <f t="shared" si="13"/>
        <v>354837046.70537782</v>
      </c>
      <c r="F29" s="43">
        <f t="shared" si="13"/>
        <v>339182174.5199632</v>
      </c>
      <c r="G29" s="43">
        <f t="shared" si="13"/>
        <v>74940026.050660133</v>
      </c>
      <c r="H29" s="43">
        <f t="shared" si="13"/>
        <v>117171628.45801921</v>
      </c>
      <c r="I29" s="43">
        <f t="shared" si="13"/>
        <v>150911754.19443431</v>
      </c>
      <c r="J29" s="43">
        <f t="shared" si="13"/>
        <v>171958343.86519474</v>
      </c>
      <c r="K29" s="43">
        <f t="shared" si="13"/>
        <v>230153610.98658636</v>
      </c>
      <c r="L29" s="43">
        <f t="shared" si="13"/>
        <v>278262591.85932052</v>
      </c>
    </row>
    <row r="30" spans="1:12" ht="15" x14ac:dyDescent="0.25">
      <c r="A30" s="46" t="s">
        <v>96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15" x14ac:dyDescent="0.25">
      <c r="A31" s="47" t="s">
        <v>97</v>
      </c>
      <c r="B31" s="269">
        <f>+'BALANCE GENERAL'!E155</f>
        <v>333528733</v>
      </c>
      <c r="C31" s="45">
        <f>+B31</f>
        <v>333528733</v>
      </c>
      <c r="D31" s="45">
        <f t="shared" ref="D31:L31" si="14">+C31</f>
        <v>333528733</v>
      </c>
      <c r="E31" s="45">
        <f t="shared" si="14"/>
        <v>333528733</v>
      </c>
      <c r="F31" s="45">
        <f t="shared" si="14"/>
        <v>333528733</v>
      </c>
      <c r="G31" s="45">
        <f t="shared" si="14"/>
        <v>333528733</v>
      </c>
      <c r="H31" s="45">
        <f t="shared" si="14"/>
        <v>333528733</v>
      </c>
      <c r="I31" s="45">
        <f t="shared" si="14"/>
        <v>333528733</v>
      </c>
      <c r="J31" s="45">
        <f t="shared" si="14"/>
        <v>333528733</v>
      </c>
      <c r="K31" s="45">
        <f t="shared" si="14"/>
        <v>333528733</v>
      </c>
      <c r="L31" s="45">
        <f t="shared" si="14"/>
        <v>333528733</v>
      </c>
    </row>
    <row r="32" spans="1:12" ht="15" x14ac:dyDescent="0.25">
      <c r="A32" s="47" t="s">
        <v>98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5" x14ac:dyDescent="0.25">
      <c r="A33" s="47" t="s">
        <v>134</v>
      </c>
      <c r="B33" s="45">
        <f>+'BALANCE GENERAL'!E162</f>
        <v>15915374.01000011</v>
      </c>
      <c r="C33" s="45">
        <f>+'PROY ESTADO DE RESULTADOS'!C24</f>
        <v>47879925.150882013</v>
      </c>
      <c r="D33" s="45">
        <f>+'PROY ESTADO DE RESULTADOS'!D24</f>
        <v>53788146.529303603</v>
      </c>
      <c r="E33" s="45">
        <f>+'PROY ESTADO DE RESULTADOS'!E24</f>
        <v>83036619.998902828</v>
      </c>
      <c r="F33" s="45">
        <f>+'PROY ESTADO DE RESULTADOS'!F24</f>
        <v>92559828.376810849</v>
      </c>
      <c r="G33" s="45">
        <f>+'PROY ESTADO DE RESULTADOS'!G24</f>
        <v>76084857.409315616</v>
      </c>
      <c r="H33" s="45">
        <f>+'PROY ESTADO DE RESULTADOS'!H24</f>
        <v>113682343.48426944</v>
      </c>
      <c r="I33" s="45">
        <f>+'PROY ESTADO DE RESULTADOS'!I24</f>
        <v>123321369.24466717</v>
      </c>
      <c r="J33" s="45">
        <f>+'PROY ESTADO DE RESULTADOS'!J24</f>
        <v>140855102.19665903</v>
      </c>
      <c r="K33" s="45">
        <f>+'PROY ESTADO DE RESULTADOS'!K24</f>
        <v>171414336.9264394</v>
      </c>
      <c r="L33" s="45">
        <f>+'PROY ESTADO DE RESULTADOS'!L24</f>
        <v>161499078.86139023</v>
      </c>
    </row>
    <row r="34" spans="1:12" ht="15" x14ac:dyDescent="0.25">
      <c r="A34" s="47" t="s">
        <v>133</v>
      </c>
      <c r="B34" s="45">
        <f>+'BALANCE GENERAL'!E164</f>
        <v>0</v>
      </c>
      <c r="C34" s="45">
        <f>+B34+B33</f>
        <v>15915374.01000011</v>
      </c>
      <c r="D34" s="45">
        <f>+C34+C33</f>
        <v>63795299.160882123</v>
      </c>
      <c r="E34" s="45">
        <f>+D34+D33</f>
        <v>117583445.69018573</v>
      </c>
      <c r="F34" s="45">
        <f t="shared" ref="F34:L34" si="15">+E34+E33</f>
        <v>200620065.68908855</v>
      </c>
      <c r="G34" s="45">
        <f t="shared" si="15"/>
        <v>293179894.06589937</v>
      </c>
      <c r="H34" s="45">
        <f t="shared" si="15"/>
        <v>369264751.47521496</v>
      </c>
      <c r="I34" s="45">
        <f t="shared" si="15"/>
        <v>482947094.9594844</v>
      </c>
      <c r="J34" s="45">
        <f t="shared" si="15"/>
        <v>606268464.20415163</v>
      </c>
      <c r="K34" s="45">
        <f t="shared" si="15"/>
        <v>747123566.40081072</v>
      </c>
      <c r="L34" s="45">
        <f t="shared" si="15"/>
        <v>918537903.32725012</v>
      </c>
    </row>
    <row r="35" spans="1:12" s="44" customFormat="1" ht="15" x14ac:dyDescent="0.25">
      <c r="A35" s="36" t="s">
        <v>99</v>
      </c>
      <c r="B35" s="43">
        <f t="shared" ref="B35:L35" si="16">SUM(B31:B34)</f>
        <v>349444107.01000011</v>
      </c>
      <c r="C35" s="43">
        <f t="shared" si="16"/>
        <v>397324032.16088212</v>
      </c>
      <c r="D35" s="43">
        <f t="shared" si="16"/>
        <v>451112178.69018573</v>
      </c>
      <c r="E35" s="43">
        <f t="shared" si="16"/>
        <v>534148798.68908852</v>
      </c>
      <c r="F35" s="43">
        <f t="shared" si="16"/>
        <v>626708627.06589937</v>
      </c>
      <c r="G35" s="43">
        <f t="shared" si="16"/>
        <v>702793484.47521496</v>
      </c>
      <c r="H35" s="43">
        <f t="shared" si="16"/>
        <v>816475827.95948434</v>
      </c>
      <c r="I35" s="43">
        <f t="shared" si="16"/>
        <v>939797197.20415163</v>
      </c>
      <c r="J35" s="43">
        <f t="shared" si="16"/>
        <v>1080652299.4008107</v>
      </c>
      <c r="K35" s="43">
        <f t="shared" si="16"/>
        <v>1252066636.32725</v>
      </c>
      <c r="L35" s="43">
        <f t="shared" si="16"/>
        <v>1413565715.1886404</v>
      </c>
    </row>
    <row r="36" spans="1:12" s="44" customFormat="1" ht="15" x14ac:dyDescent="0.25">
      <c r="A36" s="36" t="s">
        <v>100</v>
      </c>
      <c r="B36" s="43">
        <f t="shared" ref="B36:L36" si="17">B29+B35</f>
        <v>747414550.16000009</v>
      </c>
      <c r="C36" s="43">
        <f t="shared" si="17"/>
        <v>808652039.51366508</v>
      </c>
      <c r="D36" s="43">
        <f t="shared" si="17"/>
        <v>829118170.14605784</v>
      </c>
      <c r="E36" s="43">
        <f t="shared" si="17"/>
        <v>888985845.3944664</v>
      </c>
      <c r="F36" s="43">
        <f t="shared" si="17"/>
        <v>965890801.58586264</v>
      </c>
      <c r="G36" s="43">
        <f t="shared" si="17"/>
        <v>777733510.52587509</v>
      </c>
      <c r="H36" s="43">
        <f t="shared" si="17"/>
        <v>933647456.4175036</v>
      </c>
      <c r="I36" s="43">
        <f t="shared" si="17"/>
        <v>1090708951.398586</v>
      </c>
      <c r="J36" s="43">
        <f>J29+J35-0.13</f>
        <v>1252610643.1360054</v>
      </c>
      <c r="K36" s="43">
        <f t="shared" si="17"/>
        <v>1482220247.3138363</v>
      </c>
      <c r="L36" s="43">
        <f t="shared" si="17"/>
        <v>1691828307.0479608</v>
      </c>
    </row>
    <row r="37" spans="1:12" x14ac:dyDescent="0.2">
      <c r="A37" s="48"/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523"/>
    </row>
    <row r="38" spans="1:12" x14ac:dyDescent="0.2"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</row>
    <row r="39" spans="1:12" x14ac:dyDescent="0.2">
      <c r="C39" s="326"/>
      <c r="D39" s="326"/>
      <c r="E39" s="326"/>
      <c r="F39" s="326"/>
      <c r="G39" s="326"/>
      <c r="H39" s="326"/>
      <c r="I39" s="326"/>
      <c r="J39" s="326"/>
      <c r="K39" s="326"/>
      <c r="L39" s="326"/>
    </row>
  </sheetData>
  <pageMargins left="0.75" right="0.75" top="1" bottom="1" header="0" footer="0"/>
  <pageSetup paperSize="9" orientation="portrait" horizontalDpi="4294967292" verticalDpi="0" r:id="rId1"/>
  <headerFooter alignWithMargins="0"/>
  <ignoredErrors>
    <ignoredError sqref="J36" 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2:XFC67"/>
  <sheetViews>
    <sheetView showGridLines="0" topLeftCell="A7" zoomScale="90" zoomScaleNormal="90" workbookViewId="0">
      <selection activeCell="D19" sqref="D19"/>
    </sheetView>
  </sheetViews>
  <sheetFormatPr baseColWidth="10" defaultRowHeight="12.75" x14ac:dyDescent="0.2"/>
  <cols>
    <col min="1" max="1" width="1.7109375" style="32" customWidth="1"/>
    <col min="2" max="2" width="28.7109375" style="32" customWidth="1"/>
    <col min="3" max="3" width="15.42578125" style="32" customWidth="1"/>
    <col min="4" max="10" width="14.7109375" style="32" customWidth="1"/>
    <col min="11" max="12" width="15.85546875" style="32" bestFit="1" customWidth="1"/>
    <col min="13" max="13" width="16.42578125" style="32" customWidth="1"/>
    <col min="14" max="14" width="1.7109375" style="32" customWidth="1"/>
    <col min="15" max="16384" width="11.42578125" style="32"/>
  </cols>
  <sheetData>
    <row r="2" spans="2:16" ht="13.5" thickBot="1" x14ac:dyDescent="0.25"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6" ht="13.5" thickBot="1" x14ac:dyDescent="0.25">
      <c r="B3" s="299" t="s">
        <v>121</v>
      </c>
      <c r="C3" s="315"/>
      <c r="D3" s="316">
        <v>2014</v>
      </c>
      <c r="E3" s="320">
        <v>2015</v>
      </c>
      <c r="F3" s="320">
        <v>2016</v>
      </c>
      <c r="G3" s="320">
        <v>2017</v>
      </c>
      <c r="H3" s="320">
        <v>2018</v>
      </c>
      <c r="I3" s="320">
        <v>2019</v>
      </c>
      <c r="J3" s="320">
        <v>2020</v>
      </c>
      <c r="K3" s="320">
        <v>2021</v>
      </c>
      <c r="L3" s="320">
        <v>2022</v>
      </c>
      <c r="M3" s="320">
        <v>2023</v>
      </c>
    </row>
    <row r="4" spans="2:16" ht="13.5" thickBot="1" x14ac:dyDescent="0.25">
      <c r="B4" s="308" t="s">
        <v>122</v>
      </c>
      <c r="C4" s="300">
        <v>0</v>
      </c>
      <c r="D4" s="317">
        <f>'PROY ESTADO DE RESULTADOS'!C14</f>
        <v>165211872.34345001</v>
      </c>
      <c r="E4" s="317">
        <f>'PROY ESTADO DE RESULTADOS'!D14</f>
        <v>176943718.85298857</v>
      </c>
      <c r="F4" s="317">
        <f>'PROY ESTADO DE RESULTADOS'!E14</f>
        <v>209025416.28805062</v>
      </c>
      <c r="G4" s="317">
        <f>'PROY ESTADO DE RESULTADOS'!F14</f>
        <v>224672325.14728004</v>
      </c>
      <c r="H4" s="317">
        <f>'PROY ESTADO DE RESULTADOS'!G14</f>
        <v>205743473.80996573</v>
      </c>
      <c r="I4" s="317">
        <f>'PROY ESTADO DE RESULTADOS'!H14</f>
        <v>279671882.15830374</v>
      </c>
      <c r="J4" s="317">
        <f>'PROY ESTADO DE RESULTADOS'!I14</f>
        <v>297499243.85921896</v>
      </c>
      <c r="K4" s="317">
        <f>'PROY ESTADO DE RESULTADOS'!J14</f>
        <v>327384966.43961954</v>
      </c>
      <c r="L4" s="317">
        <f>'PROY ESTADO DE RESULTADOS'!K14</f>
        <v>377105881.59020305</v>
      </c>
      <c r="M4" s="317">
        <f>'PROY ESTADO DE RESULTADOS'!L14</f>
        <v>365604378.98814797</v>
      </c>
    </row>
    <row r="5" spans="2:16" ht="15" x14ac:dyDescent="0.25">
      <c r="B5" s="310" t="s">
        <v>123</v>
      </c>
      <c r="C5" s="303"/>
      <c r="D5" s="319">
        <f>'PROY ESTADO DE RESULTADOS'!C13</f>
        <v>17550669.899999999</v>
      </c>
      <c r="E5" s="305">
        <f>'PROY ESTADO DE RESULTADOS'!D13</f>
        <v>17550669.899999999</v>
      </c>
      <c r="F5" s="305">
        <f>'PROY ESTADO DE RESULTADOS'!E13</f>
        <v>17550669.899999999</v>
      </c>
      <c r="G5" s="305">
        <f>'PROY ESTADO DE RESULTADOS'!F13</f>
        <v>16003902.699999999</v>
      </c>
      <c r="H5" s="305">
        <f>'PROY ESTADO DE RESULTADOS'!G13</f>
        <v>15866488.9</v>
      </c>
      <c r="I5" s="305">
        <f>'PROY ESTADO DE RESULTADOS'!H13</f>
        <v>15866488.9</v>
      </c>
      <c r="J5" s="305">
        <f>'PROY ESTADO DE RESULTADOS'!I13</f>
        <v>15866488.9</v>
      </c>
      <c r="K5" s="305">
        <f>'PROY ESTADO DE RESULTADOS'!J13</f>
        <v>4791009.4000000004</v>
      </c>
      <c r="L5" s="305">
        <f>'PROY ESTADO DE RESULTADOS'!K13</f>
        <v>4791009.4000000004</v>
      </c>
      <c r="M5" s="305">
        <f>'PROY ESTADO DE RESULTADOS'!L13</f>
        <v>4791009.4000000004</v>
      </c>
      <c r="N5" s="33"/>
      <c r="O5" s="33"/>
      <c r="P5" s="33"/>
    </row>
    <row r="6" spans="2:16" ht="15.75" thickBot="1" x14ac:dyDescent="0.3">
      <c r="B6" s="311" t="s">
        <v>124</v>
      </c>
      <c r="C6" s="303"/>
      <c r="D6" s="305">
        <f>'PROY ESTADO DE RESULTADOS'!C23</f>
        <v>24665415.986818008</v>
      </c>
      <c r="E6" s="305">
        <f>'PROY ESTADO DE RESULTADOS'!D23</f>
        <v>27709045.181762464</v>
      </c>
      <c r="F6" s="305">
        <f>'PROY ESTADO DE RESULTADOS'!E23</f>
        <v>27678873.332967609</v>
      </c>
      <c r="G6" s="305">
        <f>'PROY ESTADO DE RESULTADOS'!F23</f>
        <v>30853276.125603616</v>
      </c>
      <c r="H6" s="305">
        <f>'PROY ESTADO DE RESULTADOS'!G23</f>
        <v>25361619.136438541</v>
      </c>
      <c r="I6" s="305">
        <f>'PROY ESTADO DE RESULTADOS'!H23</f>
        <v>58563631.491896383</v>
      </c>
      <c r="J6" s="305">
        <f>'PROY ESTADO DE RESULTADOS'!I23</f>
        <v>63529190.216949761</v>
      </c>
      <c r="K6" s="305">
        <f>'PROY ESTADO DE RESULTADOS'!J23</f>
        <v>72561719.313430414</v>
      </c>
      <c r="L6" s="305">
        <f>'PROY ESTADO DE RESULTADOS'!K23</f>
        <v>88304355.386347592</v>
      </c>
      <c r="M6" s="305">
        <f>'PROY ESTADO DE RESULTADOS'!L23</f>
        <v>83196495.171019226</v>
      </c>
      <c r="N6" s="33"/>
      <c r="O6" s="33"/>
      <c r="P6" s="33"/>
    </row>
    <row r="7" spans="2:16" ht="15.75" thickBot="1" x14ac:dyDescent="0.3">
      <c r="B7" s="309" t="s">
        <v>125</v>
      </c>
      <c r="C7" s="318">
        <f t="shared" ref="C7:M7" si="0">+C4+C5-C6</f>
        <v>0</v>
      </c>
      <c r="D7" s="318">
        <f t="shared" si="0"/>
        <v>158097126.256632</v>
      </c>
      <c r="E7" s="318">
        <f t="shared" si="0"/>
        <v>166785343.57122612</v>
      </c>
      <c r="F7" s="318">
        <f t="shared" si="0"/>
        <v>198897212.85508302</v>
      </c>
      <c r="G7" s="318">
        <f t="shared" si="0"/>
        <v>209822951.72167641</v>
      </c>
      <c r="H7" s="318">
        <f t="shared" si="0"/>
        <v>196248343.57352719</v>
      </c>
      <c r="I7" s="318">
        <f t="shared" si="0"/>
        <v>236974739.56640732</v>
      </c>
      <c r="J7" s="318">
        <f t="shared" si="0"/>
        <v>249836542.54226917</v>
      </c>
      <c r="K7" s="318">
        <f t="shared" si="0"/>
        <v>259614256.52618909</v>
      </c>
      <c r="L7" s="318">
        <f t="shared" si="0"/>
        <v>293592535.60385543</v>
      </c>
      <c r="M7" s="318">
        <f t="shared" si="0"/>
        <v>287198893.21712875</v>
      </c>
      <c r="N7" s="33"/>
      <c r="O7" s="33"/>
      <c r="P7" s="33"/>
    </row>
    <row r="8" spans="2:16" ht="15" x14ac:dyDescent="0.25">
      <c r="B8" s="310"/>
      <c r="C8" s="303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3"/>
      <c r="O8" s="33"/>
      <c r="P8" s="33"/>
    </row>
    <row r="9" spans="2:16" ht="15" x14ac:dyDescent="0.25">
      <c r="B9" s="310" t="s">
        <v>816</v>
      </c>
      <c r="C9" s="303"/>
      <c r="D9" s="319">
        <f>'PROYECCION BALANCE'!B9-'PROYECCION BALANCE'!C9</f>
        <v>2513677.2744092382</v>
      </c>
      <c r="E9" s="319">
        <f>'PROYECCION BALANCE'!C9-'PROYECCION BALANCE'!D9</f>
        <v>4450390.823008094</v>
      </c>
      <c r="F9" s="319">
        <f>'PROYECCION BALANCE'!D9-'PROYECCION BALANCE'!E9</f>
        <v>1794860.4576791301</v>
      </c>
      <c r="G9" s="319">
        <f>'PROYECCION BALANCE'!E9-'PROYECCION BALANCE'!F9</f>
        <v>-5474914.2226577103</v>
      </c>
      <c r="H9" s="319">
        <f>'PROYECCION BALANCE'!F9-'PROYECCION BALANCE'!G9</f>
        <v>-5043520.7433204278</v>
      </c>
      <c r="I9" s="319">
        <f>'PROYECCION BALANCE'!G9-'PROYECCION BALANCE'!H9</f>
        <v>-8209087.5340049863</v>
      </c>
      <c r="J9" s="319">
        <f>'PROYECCION BALANCE'!H9-'PROYECCION BALANCE'!I9</f>
        <v>0.6480058953166008</v>
      </c>
      <c r="K9" s="319">
        <f>'PROYECCION BALANCE'!I9-'PROYECCION BALANCE'!J9</f>
        <v>20237361.877420306</v>
      </c>
      <c r="L9" s="319">
        <f>'PROYECCION BALANCE'!J9-'PROYECCION BALANCE'!K9</f>
        <v>0.28212121874094009</v>
      </c>
      <c r="M9" s="319">
        <f>'PROYECCION BALANCE'!K9-'PROYECCION BALANCE'!L9</f>
        <v>-1461091.2692492306</v>
      </c>
      <c r="N9" s="33"/>
      <c r="O9" s="33"/>
      <c r="P9" s="33"/>
    </row>
    <row r="10" spans="2:16" ht="15" x14ac:dyDescent="0.25">
      <c r="B10" s="310" t="s">
        <v>892</v>
      </c>
      <c r="C10" s="303"/>
      <c r="D10" s="319">
        <f>'PROYECCION BALANCE'!C24-'PROYECCION BALANCE'!B24</f>
        <v>20042893.186987445</v>
      </c>
      <c r="E10" s="319">
        <f>'PROYECCION BALANCE'!D24-'PROYECCION BALANCE'!C24</f>
        <v>22666077.305274844</v>
      </c>
      <c r="F10" s="319">
        <f>'PROYECCION BALANCE'!E24-'PROYECCION BALANCE'!D24</f>
        <v>24982836.422469378</v>
      </c>
      <c r="G10" s="319">
        <f>'PROYECCION BALANCE'!F24-'PROYECCION BALANCE'!E24</f>
        <v>26329608.885126233</v>
      </c>
      <c r="H10" s="319">
        <f>'PROYECCION BALANCE'!G24-'PROYECCION BALANCE'!F24</f>
        <v>-215121298.2498579</v>
      </c>
      <c r="I10" s="319">
        <f>'PROYECCION BALANCE'!H24-'PROYECCION BALANCE'!G24</f>
        <v>0</v>
      </c>
      <c r="J10" s="319">
        <f>'PROYECCION BALANCE'!I24-'PROYECCION BALANCE'!H24</f>
        <v>0</v>
      </c>
      <c r="K10" s="319">
        <f>'PROYECCION BALANCE'!J24-'PROYECCION BALANCE'!I24</f>
        <v>0</v>
      </c>
      <c r="L10" s="319">
        <f>'PROYECCION BALANCE'!K24-'PROYECCION BALANCE'!J24</f>
        <v>0</v>
      </c>
      <c r="M10" s="319">
        <f>'PROYECCION BALANCE'!L24-'PROYECCION BALANCE'!K24</f>
        <v>0</v>
      </c>
      <c r="N10" s="33"/>
      <c r="O10" s="33"/>
      <c r="P10" s="33"/>
    </row>
    <row r="11" spans="2:16" ht="15" x14ac:dyDescent="0.25">
      <c r="B11" s="310" t="s">
        <v>893</v>
      </c>
      <c r="C11" s="303"/>
      <c r="D11" s="319">
        <f>'PROYECCION BALANCE'!C25-'PROYECCION BALANCE'!B25</f>
        <v>-815139.45</v>
      </c>
      <c r="E11" s="319">
        <f>'PROYECCION BALANCE'!D25-'PROYECCION BALANCE'!C25</f>
        <v>0</v>
      </c>
      <c r="F11" s="319">
        <f>'PROYECCION BALANCE'!E25-'PROYECCION BALANCE'!D25</f>
        <v>0</v>
      </c>
      <c r="G11" s="319">
        <f>'PROYECCION BALANCE'!F25-'PROYECCION BALANCE'!E25</f>
        <v>0</v>
      </c>
      <c r="H11" s="319">
        <f>'PROYECCION BALANCE'!G25-'PROYECCION BALANCE'!F25</f>
        <v>0</v>
      </c>
      <c r="I11" s="319">
        <f>'PROYECCION BALANCE'!H25-'PROYECCION BALANCE'!G25</f>
        <v>0</v>
      </c>
      <c r="J11" s="319">
        <f>'PROYECCION BALANCE'!I25-'PROYECCION BALANCE'!H25</f>
        <v>0</v>
      </c>
      <c r="K11" s="319">
        <f>'PROYECCION BALANCE'!J25-'PROYECCION BALANCE'!I25</f>
        <v>0</v>
      </c>
      <c r="L11" s="319">
        <f>'PROYECCION BALANCE'!K25-'PROYECCION BALANCE'!J25</f>
        <v>0</v>
      </c>
      <c r="M11" s="319">
        <f>'PROYECCION BALANCE'!L25-'PROYECCION BALANCE'!K25</f>
        <v>0</v>
      </c>
      <c r="N11" s="33"/>
      <c r="O11" s="33"/>
      <c r="P11" s="33"/>
    </row>
    <row r="12" spans="2:16" ht="15" x14ac:dyDescent="0.25">
      <c r="B12" s="310" t="s">
        <v>782</v>
      </c>
      <c r="C12" s="303"/>
      <c r="D12" s="319">
        <f>'PROYECCION BALANCE'!C26-'PROYECCION BALANCE'!B26</f>
        <v>49619894.715795591</v>
      </c>
      <c r="E12" s="319">
        <f>'PROYECCION BALANCE'!D26-'PROYECCION BALANCE'!C26</f>
        <v>-1955508.9521857649</v>
      </c>
      <c r="F12" s="319">
        <f>'PROYECCION BALANCE'!E26-'PROYECCION BALANCE'!D26</f>
        <v>5880803.0770364106</v>
      </c>
      <c r="G12" s="319">
        <f>'PROYECCION BALANCE'!F26-'PROYECCION BALANCE'!E26</f>
        <v>2897414.1794590652</v>
      </c>
      <c r="H12" s="319">
        <f>'PROYECCION BALANCE'!G26-'PROYECCION BALANCE'!F26</f>
        <v>3042237.030554831</v>
      </c>
      <c r="I12" s="319">
        <f>'PROYECCION BALANCE'!H26-'PROYECCION BALANCE'!G26</f>
        <v>7215918.4073590785</v>
      </c>
      <c r="J12" s="319">
        <f>'PROYECCION BALANCE'!I26-'PROYECCION BALANCE'!H26</f>
        <v>3555044.7364151031</v>
      </c>
      <c r="K12" s="319">
        <f>'PROYECCION BALANCE'!J26-'PROYECCION BALANCE'!I26</f>
        <v>3732744.6776411831</v>
      </c>
      <c r="L12" s="319">
        <f>'PROYECCION BALANCE'!K26-'PROYECCION BALANCE'!J26</f>
        <v>8854186.1213916242</v>
      </c>
      <c r="M12" s="319">
        <f>'PROYECCION BALANCE'!L26-'PROYECCION BALANCE'!K26</f>
        <v>4361981.872734189</v>
      </c>
      <c r="N12" s="33"/>
      <c r="O12" s="33"/>
      <c r="P12" s="33"/>
    </row>
    <row r="13" spans="2:16" ht="15" x14ac:dyDescent="0.25">
      <c r="B13" s="310" t="s">
        <v>783</v>
      </c>
      <c r="C13" s="303"/>
      <c r="D13" s="319">
        <f>'PROYECCION BALANCE'!C27-'PROYECCION BALANCE'!B27</f>
        <v>0</v>
      </c>
      <c r="E13" s="319">
        <f>'PROYECCION BALANCE'!D27-'PROYECCION BALANCE'!C27</f>
        <v>0</v>
      </c>
      <c r="F13" s="319">
        <f>'PROYECCION BALANCE'!E27-'PROYECCION BALANCE'!D27</f>
        <v>0</v>
      </c>
      <c r="G13" s="319">
        <f>'PROYECCION BALANCE'!F27-'PROYECCION BALANCE'!E27</f>
        <v>9150689</v>
      </c>
      <c r="H13" s="319">
        <f>'PROYECCION BALANCE'!G27-'PROYECCION BALANCE'!F27</f>
        <v>1869497</v>
      </c>
      <c r="I13" s="319">
        <f>'PROYECCION BALANCE'!H27-'PROYECCION BALANCE'!G27</f>
        <v>35015684</v>
      </c>
      <c r="J13" s="319">
        <f>'PROYECCION BALANCE'!I27-'PROYECCION BALANCE'!H27</f>
        <v>30185081</v>
      </c>
      <c r="K13" s="319">
        <f>'PROYECCION BALANCE'!J27-'PROYECCION BALANCE'!I27</f>
        <v>17313844.99311924</v>
      </c>
      <c r="L13" s="319">
        <f>'PROYECCION BALANCE'!K27-'PROYECCION BALANCE'!J27</f>
        <v>49341081</v>
      </c>
      <c r="M13" s="319">
        <f>'PROYECCION BALANCE'!L27-'PROYECCION BALANCE'!K27</f>
        <v>43746999</v>
      </c>
      <c r="N13" s="33"/>
      <c r="O13" s="33"/>
      <c r="P13" s="33"/>
    </row>
    <row r="14" spans="2:16" ht="15" x14ac:dyDescent="0.25">
      <c r="B14" s="410" t="s">
        <v>813</v>
      </c>
      <c r="C14" s="303"/>
      <c r="D14" s="319">
        <f>'PROYECCION BALANCE'!B8-'PROYECCION BALANCE'!C8</f>
        <v>-20000807.75433588</v>
      </c>
      <c r="E14" s="319">
        <f>'PROYECCION BALANCE'!C8-'PROYECCION BALANCE'!D8</f>
        <v>-5025397.0344090462</v>
      </c>
      <c r="F14" s="319">
        <f>'PROYECCION BALANCE'!D8-'PROYECCION BALANCE'!E8</f>
        <v>-11919127.665064812</v>
      </c>
      <c r="G14" s="319">
        <f>'PROYECCION BALANCE'!E8-'PROYECCION BALANCE'!F8</f>
        <v>-5872437.6672964096</v>
      </c>
      <c r="H14" s="319">
        <f>'PROYECCION BALANCE'!F8-'PROYECCION BALANCE'!G8</f>
        <v>-6165962.5529994965</v>
      </c>
      <c r="I14" s="319">
        <f>'PROYECCION BALANCE'!G8-'PROYECCION BALANCE'!H8</f>
        <v>-14625120.343486786</v>
      </c>
      <c r="J14" s="319">
        <f>'PROYECCION BALANCE'!H8-'PROYECCION BALANCE'!I8</f>
        <v>-7205313.885412693</v>
      </c>
      <c r="K14" s="319">
        <f>'PROYECCION BALANCE'!I8-'PROYECCION BALANCE'!J8</f>
        <v>-7565473.5877194405</v>
      </c>
      <c r="L14" s="319">
        <f>'PROYECCION BALANCE'!J8-'PROYECCION BALANCE'!K8</f>
        <v>-17945537.94246316</v>
      </c>
      <c r="M14" s="319">
        <f>'PROYECCION BALANCE'!K8-'PROYECCION BALANCE'!L8</f>
        <v>-8840802.5456309319</v>
      </c>
      <c r="N14" s="33"/>
      <c r="O14" s="33"/>
      <c r="P14" s="33"/>
    </row>
    <row r="15" spans="2:16" ht="15" x14ac:dyDescent="0.25">
      <c r="B15" s="411" t="s">
        <v>83</v>
      </c>
      <c r="C15" s="303"/>
      <c r="D15" s="319">
        <f>-('PROYECCION BALANCE'!C11-'PROYECCION BALANCE'!B11)</f>
        <v>-3666748.6876276135</v>
      </c>
      <c r="E15" s="319">
        <f>-('PROYECCION BALANCE'!D11-'PROYECCION BALANCE'!C11)</f>
        <v>-3832632.600864172</v>
      </c>
      <c r="F15" s="319">
        <f>-('PROYECCION BALANCE'!E11-'PROYECCION BALANCE'!D11)</f>
        <v>-4191115.0086284876</v>
      </c>
      <c r="G15" s="319">
        <f>-('PROYECCION BALANCE'!F11-'PROYECCION BALANCE'!E11)</f>
        <v>-4382154.318477273</v>
      </c>
      <c r="H15" s="319">
        <f>-('PROYECCION BALANCE'!G11-'PROYECCION BALANCE'!F11)</f>
        <v>-4582190.1006011963</v>
      </c>
      <c r="I15" s="319">
        <f>-('PROYECCION BALANCE'!H11-'PROYECCION BALANCE'!G11)</f>
        <v>-5018454.600941062</v>
      </c>
      <c r="J15" s="319">
        <f>-('PROYECCION BALANCE'!I11-'PROYECCION BALANCE'!H11)</f>
        <v>-5249143.9164197445</v>
      </c>
      <c r="K15" s="319">
        <f>-('PROYECCION BALANCE'!J11-'PROYECCION BALANCE'!I11)</f>
        <v>-5490760.6952351332</v>
      </c>
      <c r="L15" s="319">
        <f>-('PROYECCION BALANCE'!K11-'PROYECCION BALANCE'!J11)</f>
        <v>-6022134.2913069725</v>
      </c>
      <c r="M15" s="319">
        <f>-('PROYECCION BALANCE'!L11-'PROYECCION BALANCE'!K11)</f>
        <v>-6301131.4074714184</v>
      </c>
      <c r="N15" s="33"/>
      <c r="O15" s="33"/>
      <c r="P15" s="33"/>
    </row>
    <row r="16" spans="2:16" ht="15" x14ac:dyDescent="0.25">
      <c r="B16" s="310" t="s">
        <v>777</v>
      </c>
      <c r="C16" s="303"/>
      <c r="D16" s="319">
        <f>'PROYECCION BALANCE'!C28-'PROYECCION BALANCE'!B28</f>
        <v>-1457500</v>
      </c>
      <c r="E16" s="319">
        <f>'PROYECCION BALANCE'!D28-'PROYECCION BALANCE'!C28</f>
        <v>0</v>
      </c>
      <c r="F16" s="319">
        <f>'PROYECCION BALANCE'!E28-'PROYECCION BALANCE'!D28</f>
        <v>0</v>
      </c>
      <c r="G16" s="319">
        <f>'PROYECCION BALANCE'!F28-'PROYECCION BALANCE'!E28</f>
        <v>0</v>
      </c>
      <c r="H16" s="319">
        <f>'PROYECCION BALANCE'!G28-'PROYECCION BALANCE'!F28</f>
        <v>0</v>
      </c>
      <c r="I16" s="319">
        <f>'PROYECCION BALANCE'!H28-'PROYECCION BALANCE'!G28</f>
        <v>0</v>
      </c>
      <c r="J16" s="319">
        <f>'PROYECCION BALANCE'!I28-'PROYECCION BALANCE'!H28</f>
        <v>0</v>
      </c>
      <c r="K16" s="319">
        <f>'PROYECCION BALANCE'!J28-'PROYECCION BALANCE'!I28</f>
        <v>0</v>
      </c>
      <c r="L16" s="319">
        <f>'PROYECCION BALANCE'!K28-'PROYECCION BALANCE'!J28</f>
        <v>0</v>
      </c>
      <c r="M16" s="319">
        <f>'PROYECCION BALANCE'!L28-'PROYECCION BALANCE'!K28</f>
        <v>0</v>
      </c>
      <c r="N16" s="33"/>
      <c r="O16" s="33"/>
      <c r="P16" s="33"/>
    </row>
    <row r="17" spans="2:16383" ht="15.75" thickBot="1" x14ac:dyDescent="0.3">
      <c r="B17" s="310" t="s">
        <v>821</v>
      </c>
      <c r="C17" s="303">
        <f>-SUM('PROYECCION BALANCE'!B6:B7)-'PROYECCION BALANCE'!B13-'PROYECCION BALANCE'!B11</f>
        <v>-539831765.35000002</v>
      </c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3"/>
      <c r="O17" s="33"/>
      <c r="P17" s="33"/>
    </row>
    <row r="18" spans="2:16383" ht="13.5" thickBot="1" x14ac:dyDescent="0.25">
      <c r="B18" s="313" t="s">
        <v>815</v>
      </c>
      <c r="C18" s="318">
        <f>SUM(C8:C17)</f>
        <v>-539831765.35000002</v>
      </c>
      <c r="D18" s="318">
        <f>SUM(D8:D17)</f>
        <v>46236269.285228789</v>
      </c>
      <c r="E18" s="318">
        <f t="shared" ref="E18:M18" si="1">SUM(E8:E17)</f>
        <v>16302929.540823955</v>
      </c>
      <c r="F18" s="318">
        <f t="shared" si="1"/>
        <v>16548257.283491619</v>
      </c>
      <c r="G18" s="318">
        <f t="shared" si="1"/>
        <v>22648205.856153905</v>
      </c>
      <c r="H18" s="318">
        <f t="shared" si="1"/>
        <v>-226001237.6162242</v>
      </c>
      <c r="I18" s="318">
        <f t="shared" si="1"/>
        <v>14378939.928926244</v>
      </c>
      <c r="J18" s="318">
        <f t="shared" si="1"/>
        <v>21285668.582588561</v>
      </c>
      <c r="K18" s="318">
        <f t="shared" si="1"/>
        <v>28227717.265226156</v>
      </c>
      <c r="L18" s="318">
        <f t="shared" si="1"/>
        <v>34227595.169742711</v>
      </c>
      <c r="M18" s="318">
        <f t="shared" si="1"/>
        <v>31505955.650382608</v>
      </c>
      <c r="N18" s="306"/>
      <c r="O18" s="307"/>
      <c r="P18" s="306"/>
      <c r="Q18" s="307"/>
      <c r="R18" s="306"/>
      <c r="S18" s="307"/>
      <c r="T18" s="306"/>
      <c r="U18" s="307"/>
      <c r="V18" s="306"/>
      <c r="W18" s="307"/>
      <c r="X18" s="306"/>
      <c r="Y18" s="307"/>
      <c r="Z18" s="306"/>
      <c r="AA18" s="307"/>
      <c r="AB18" s="306"/>
      <c r="AC18" s="307"/>
      <c r="AD18" s="306"/>
      <c r="AE18" s="307"/>
      <c r="AF18" s="306"/>
      <c r="AG18" s="307"/>
      <c r="AH18" s="306"/>
      <c r="AI18" s="307"/>
      <c r="AJ18" s="306"/>
      <c r="AK18" s="307"/>
      <c r="AL18" s="306"/>
      <c r="AM18" s="307"/>
      <c r="AN18" s="306"/>
      <c r="AO18" s="307"/>
      <c r="AP18" s="306"/>
      <c r="AQ18" s="307"/>
      <c r="AR18" s="306"/>
      <c r="AS18" s="307"/>
      <c r="AT18" s="306"/>
      <c r="AU18" s="307"/>
      <c r="AV18" s="306"/>
      <c r="AW18" s="307"/>
      <c r="AX18" s="306"/>
      <c r="AY18" s="307"/>
      <c r="AZ18" s="306"/>
      <c r="BA18" s="307"/>
      <c r="BB18" s="306"/>
      <c r="BC18" s="307"/>
      <c r="BD18" s="306"/>
      <c r="BE18" s="307"/>
      <c r="BF18" s="306"/>
      <c r="BG18" s="307"/>
      <c r="BH18" s="306"/>
      <c r="BI18" s="307"/>
      <c r="BJ18" s="306"/>
      <c r="BK18" s="307"/>
      <c r="BL18" s="306"/>
      <c r="BM18" s="307"/>
      <c r="BN18" s="306"/>
      <c r="BO18" s="307"/>
      <c r="BP18" s="306"/>
      <c r="BQ18" s="307"/>
      <c r="BR18" s="306"/>
      <c r="BS18" s="307"/>
      <c r="BT18" s="306"/>
      <c r="BU18" s="307"/>
      <c r="BV18" s="306"/>
      <c r="BW18" s="307"/>
      <c r="BX18" s="306"/>
      <c r="BY18" s="307"/>
      <c r="BZ18" s="306"/>
      <c r="CA18" s="307"/>
      <c r="CB18" s="306"/>
      <c r="CC18" s="307"/>
      <c r="CD18" s="306"/>
      <c r="CE18" s="307"/>
      <c r="CF18" s="306"/>
      <c r="CG18" s="307"/>
      <c r="CH18" s="306"/>
      <c r="CI18" s="307"/>
      <c r="CJ18" s="306"/>
      <c r="CK18" s="307"/>
      <c r="CL18" s="306"/>
      <c r="CM18" s="307"/>
      <c r="CN18" s="306"/>
      <c r="CO18" s="307"/>
      <c r="CP18" s="306"/>
      <c r="CQ18" s="307"/>
      <c r="CR18" s="306"/>
      <c r="CS18" s="307"/>
      <c r="CT18" s="306"/>
      <c r="CU18" s="307"/>
      <c r="CV18" s="306"/>
      <c r="CW18" s="307"/>
      <c r="CX18" s="306"/>
      <c r="CY18" s="307"/>
      <c r="CZ18" s="306"/>
      <c r="DA18" s="307"/>
      <c r="DB18" s="306"/>
      <c r="DC18" s="307"/>
      <c r="DD18" s="306"/>
      <c r="DE18" s="307"/>
      <c r="DF18" s="306"/>
      <c r="DG18" s="307"/>
      <c r="DH18" s="306"/>
      <c r="DI18" s="307"/>
      <c r="DJ18" s="306"/>
      <c r="DK18" s="307"/>
      <c r="DL18" s="306"/>
      <c r="DM18" s="307"/>
      <c r="DN18" s="306"/>
      <c r="DO18" s="307"/>
      <c r="DP18" s="306"/>
      <c r="DQ18" s="307"/>
      <c r="DR18" s="306"/>
      <c r="DS18" s="307"/>
      <c r="DT18" s="306"/>
      <c r="DU18" s="307"/>
      <c r="DV18" s="306"/>
      <c r="DW18" s="307"/>
      <c r="DX18" s="306"/>
      <c r="DY18" s="307"/>
      <c r="DZ18" s="306"/>
      <c r="EA18" s="307"/>
      <c r="EB18" s="306"/>
      <c r="EC18" s="307"/>
      <c r="ED18" s="306"/>
      <c r="EE18" s="307"/>
      <c r="EF18" s="306"/>
      <c r="EG18" s="307"/>
      <c r="EH18" s="306"/>
      <c r="EI18" s="307"/>
      <c r="EJ18" s="306"/>
      <c r="EK18" s="307"/>
      <c r="EL18" s="306"/>
      <c r="EM18" s="307"/>
      <c r="EN18" s="306"/>
      <c r="EO18" s="307"/>
      <c r="EP18" s="306"/>
      <c r="EQ18" s="307"/>
      <c r="ER18" s="306"/>
      <c r="ES18" s="307"/>
      <c r="ET18" s="306"/>
      <c r="EU18" s="307"/>
      <c r="EV18" s="306"/>
      <c r="EW18" s="307"/>
      <c r="EX18" s="306"/>
      <c r="EY18" s="307"/>
      <c r="EZ18" s="306"/>
      <c r="FA18" s="307"/>
      <c r="FB18" s="306"/>
      <c r="FC18" s="307"/>
      <c r="FD18" s="306"/>
      <c r="FE18" s="307"/>
      <c r="FF18" s="306"/>
      <c r="FG18" s="307"/>
      <c r="FH18" s="306"/>
      <c r="FI18" s="307"/>
      <c r="FJ18" s="306"/>
      <c r="FK18" s="307"/>
      <c r="FL18" s="306"/>
      <c r="FM18" s="307"/>
      <c r="FN18" s="306"/>
      <c r="FO18" s="307"/>
      <c r="FP18" s="306"/>
      <c r="FQ18" s="307"/>
      <c r="FR18" s="306"/>
      <c r="FS18" s="307"/>
      <c r="FT18" s="306"/>
      <c r="FU18" s="307"/>
      <c r="FV18" s="306"/>
      <c r="FW18" s="307"/>
      <c r="FX18" s="306"/>
      <c r="FY18" s="307"/>
      <c r="FZ18" s="306"/>
      <c r="GA18" s="307"/>
      <c r="GB18" s="306"/>
      <c r="GC18" s="307"/>
      <c r="GD18" s="306"/>
      <c r="GE18" s="307"/>
      <c r="GF18" s="306"/>
      <c r="GG18" s="307"/>
      <c r="GH18" s="306"/>
      <c r="GI18" s="307"/>
      <c r="GJ18" s="306"/>
      <c r="GK18" s="307"/>
      <c r="GL18" s="306"/>
      <c r="GM18" s="307"/>
      <c r="GN18" s="306"/>
      <c r="GO18" s="307"/>
      <c r="GP18" s="306"/>
      <c r="GQ18" s="307"/>
      <c r="GR18" s="306"/>
      <c r="GS18" s="307"/>
      <c r="GT18" s="306"/>
      <c r="GU18" s="307"/>
      <c r="GV18" s="306"/>
      <c r="GW18" s="307"/>
      <c r="GX18" s="306"/>
      <c r="GY18" s="307"/>
      <c r="GZ18" s="306"/>
      <c r="HA18" s="307"/>
      <c r="HB18" s="306"/>
      <c r="HC18" s="307"/>
      <c r="HD18" s="306"/>
      <c r="HE18" s="307"/>
      <c r="HF18" s="306"/>
      <c r="HG18" s="307"/>
      <c r="HH18" s="306"/>
      <c r="HI18" s="307"/>
      <c r="HJ18" s="306"/>
      <c r="HK18" s="307"/>
      <c r="HL18" s="306"/>
      <c r="HM18" s="307"/>
      <c r="HN18" s="306"/>
      <c r="HO18" s="307"/>
      <c r="HP18" s="306"/>
      <c r="HQ18" s="307"/>
      <c r="HR18" s="306"/>
      <c r="HS18" s="307"/>
      <c r="HT18" s="306"/>
      <c r="HU18" s="307"/>
      <c r="HV18" s="306"/>
      <c r="HW18" s="307"/>
      <c r="HX18" s="306"/>
      <c r="HY18" s="307"/>
      <c r="HZ18" s="306"/>
      <c r="IA18" s="307"/>
      <c r="IB18" s="306"/>
      <c r="IC18" s="307"/>
      <c r="ID18" s="306"/>
      <c r="IE18" s="307"/>
      <c r="IF18" s="306"/>
      <c r="IG18" s="307"/>
      <c r="IH18" s="306"/>
      <c r="II18" s="307"/>
      <c r="IJ18" s="306"/>
      <c r="IK18" s="307"/>
      <c r="IL18" s="306"/>
      <c r="IM18" s="307"/>
      <c r="IN18" s="306"/>
      <c r="IO18" s="307"/>
      <c r="IP18" s="306"/>
      <c r="IQ18" s="307"/>
      <c r="IR18" s="306"/>
      <c r="IS18" s="307"/>
      <c r="IT18" s="306"/>
      <c r="IU18" s="307"/>
      <c r="IV18" s="306"/>
      <c r="IW18" s="307"/>
      <c r="IX18" s="306"/>
      <c r="IY18" s="307"/>
      <c r="IZ18" s="306"/>
      <c r="JA18" s="307"/>
      <c r="JB18" s="306"/>
      <c r="JC18" s="307"/>
      <c r="JD18" s="306"/>
      <c r="JE18" s="307"/>
      <c r="JF18" s="306"/>
      <c r="JG18" s="307"/>
      <c r="JH18" s="306"/>
      <c r="JI18" s="307"/>
      <c r="JJ18" s="306"/>
      <c r="JK18" s="307"/>
      <c r="JL18" s="306"/>
      <c r="JM18" s="307"/>
      <c r="JN18" s="306"/>
      <c r="JO18" s="307"/>
      <c r="JP18" s="306"/>
      <c r="JQ18" s="307"/>
      <c r="JR18" s="306"/>
      <c r="JS18" s="307"/>
      <c r="JT18" s="306"/>
      <c r="JU18" s="307"/>
      <c r="JV18" s="306"/>
      <c r="JW18" s="307"/>
      <c r="JX18" s="306"/>
      <c r="JY18" s="307"/>
      <c r="JZ18" s="306"/>
      <c r="KA18" s="307"/>
      <c r="KB18" s="306"/>
      <c r="KC18" s="307"/>
      <c r="KD18" s="306"/>
      <c r="KE18" s="307"/>
      <c r="KF18" s="306"/>
      <c r="KG18" s="307"/>
      <c r="KH18" s="306"/>
      <c r="KI18" s="307"/>
      <c r="KJ18" s="306"/>
      <c r="KK18" s="307"/>
      <c r="KL18" s="306"/>
      <c r="KM18" s="307"/>
      <c r="KN18" s="306"/>
      <c r="KO18" s="307"/>
      <c r="KP18" s="306"/>
      <c r="KQ18" s="307"/>
      <c r="KR18" s="306"/>
      <c r="KS18" s="307"/>
      <c r="KT18" s="306"/>
      <c r="KU18" s="307"/>
      <c r="KV18" s="306"/>
      <c r="KW18" s="307"/>
      <c r="KX18" s="306"/>
      <c r="KY18" s="307"/>
      <c r="KZ18" s="306"/>
      <c r="LA18" s="307"/>
      <c r="LB18" s="306"/>
      <c r="LC18" s="307"/>
      <c r="LD18" s="306"/>
      <c r="LE18" s="307"/>
      <c r="LF18" s="306"/>
      <c r="LG18" s="307"/>
      <c r="LH18" s="306"/>
      <c r="LI18" s="307"/>
      <c r="LJ18" s="306"/>
      <c r="LK18" s="307"/>
      <c r="LL18" s="306"/>
      <c r="LM18" s="307"/>
      <c r="LN18" s="306"/>
      <c r="LO18" s="307"/>
      <c r="LP18" s="306"/>
      <c r="LQ18" s="307"/>
      <c r="LR18" s="306"/>
      <c r="LS18" s="307"/>
      <c r="LT18" s="306"/>
      <c r="LU18" s="307"/>
      <c r="LV18" s="306"/>
      <c r="LW18" s="307"/>
      <c r="LX18" s="306"/>
      <c r="LY18" s="307"/>
      <c r="LZ18" s="306"/>
      <c r="MA18" s="307"/>
      <c r="MB18" s="306"/>
      <c r="MC18" s="307"/>
      <c r="MD18" s="306"/>
      <c r="ME18" s="307"/>
      <c r="MF18" s="306"/>
      <c r="MG18" s="307"/>
      <c r="MH18" s="306"/>
      <c r="MI18" s="307"/>
      <c r="MJ18" s="306"/>
      <c r="MK18" s="307"/>
      <c r="ML18" s="306"/>
      <c r="MM18" s="307"/>
      <c r="MN18" s="306"/>
      <c r="MO18" s="307"/>
      <c r="MP18" s="306"/>
      <c r="MQ18" s="307"/>
      <c r="MR18" s="306"/>
      <c r="MS18" s="307"/>
      <c r="MT18" s="306"/>
      <c r="MU18" s="307"/>
      <c r="MV18" s="306"/>
      <c r="MW18" s="307"/>
      <c r="MX18" s="306"/>
      <c r="MY18" s="307"/>
      <c r="MZ18" s="306"/>
      <c r="NA18" s="307"/>
      <c r="NB18" s="306"/>
      <c r="NC18" s="307"/>
      <c r="ND18" s="306"/>
      <c r="NE18" s="307"/>
      <c r="NF18" s="306"/>
      <c r="NG18" s="307"/>
      <c r="NH18" s="306"/>
      <c r="NI18" s="307"/>
      <c r="NJ18" s="306"/>
      <c r="NK18" s="307"/>
      <c r="NL18" s="306"/>
      <c r="NM18" s="307"/>
      <c r="NN18" s="306"/>
      <c r="NO18" s="307"/>
      <c r="NP18" s="306"/>
      <c r="NQ18" s="307"/>
      <c r="NR18" s="306"/>
      <c r="NS18" s="307"/>
      <c r="NT18" s="306"/>
      <c r="NU18" s="307"/>
      <c r="NV18" s="306"/>
      <c r="NW18" s="307"/>
      <c r="NX18" s="306"/>
      <c r="NY18" s="307"/>
      <c r="NZ18" s="306"/>
      <c r="OA18" s="307"/>
      <c r="OB18" s="306"/>
      <c r="OC18" s="307"/>
      <c r="OD18" s="306"/>
      <c r="OE18" s="307"/>
      <c r="OF18" s="306"/>
      <c r="OG18" s="307"/>
      <c r="OH18" s="306"/>
      <c r="OI18" s="307"/>
      <c r="OJ18" s="306"/>
      <c r="OK18" s="307"/>
      <c r="OL18" s="306"/>
      <c r="OM18" s="307"/>
      <c r="ON18" s="306"/>
      <c r="OO18" s="307"/>
      <c r="OP18" s="306"/>
      <c r="OQ18" s="307"/>
      <c r="OR18" s="306"/>
      <c r="OS18" s="307"/>
      <c r="OT18" s="306"/>
      <c r="OU18" s="307"/>
      <c r="OV18" s="306"/>
      <c r="OW18" s="307"/>
      <c r="OX18" s="306"/>
      <c r="OY18" s="307"/>
      <c r="OZ18" s="306"/>
      <c r="PA18" s="307"/>
      <c r="PB18" s="306"/>
      <c r="PC18" s="307"/>
      <c r="PD18" s="306"/>
      <c r="PE18" s="307"/>
      <c r="PF18" s="306"/>
      <c r="PG18" s="307"/>
      <c r="PH18" s="306"/>
      <c r="PI18" s="307"/>
      <c r="PJ18" s="306"/>
      <c r="PK18" s="307"/>
      <c r="PL18" s="306"/>
      <c r="PM18" s="307"/>
      <c r="PN18" s="306"/>
      <c r="PO18" s="307"/>
      <c r="PP18" s="306"/>
      <c r="PQ18" s="307"/>
      <c r="PR18" s="306"/>
      <c r="PS18" s="307"/>
      <c r="PT18" s="306"/>
      <c r="PU18" s="307"/>
      <c r="PV18" s="306"/>
      <c r="PW18" s="307"/>
      <c r="PX18" s="306"/>
      <c r="PY18" s="307"/>
      <c r="PZ18" s="306"/>
      <c r="QA18" s="307"/>
      <c r="QB18" s="306"/>
      <c r="QC18" s="307"/>
      <c r="QD18" s="306"/>
      <c r="QE18" s="307"/>
      <c r="QF18" s="306"/>
      <c r="QG18" s="307"/>
      <c r="QH18" s="306"/>
      <c r="QI18" s="307"/>
      <c r="QJ18" s="306"/>
      <c r="QK18" s="307"/>
      <c r="QL18" s="306"/>
      <c r="QM18" s="307"/>
      <c r="QN18" s="306"/>
      <c r="QO18" s="307"/>
      <c r="QP18" s="306"/>
      <c r="QQ18" s="307"/>
      <c r="QR18" s="306"/>
      <c r="QS18" s="307"/>
      <c r="QT18" s="306"/>
      <c r="QU18" s="307"/>
      <c r="QV18" s="306"/>
      <c r="QW18" s="307"/>
      <c r="QX18" s="306"/>
      <c r="QY18" s="307"/>
      <c r="QZ18" s="306"/>
      <c r="RA18" s="307"/>
      <c r="RB18" s="306"/>
      <c r="RC18" s="307"/>
      <c r="RD18" s="306"/>
      <c r="RE18" s="307"/>
      <c r="RF18" s="306"/>
      <c r="RG18" s="307"/>
      <c r="RH18" s="306"/>
      <c r="RI18" s="307"/>
      <c r="RJ18" s="306"/>
      <c r="RK18" s="307"/>
      <c r="RL18" s="306"/>
      <c r="RM18" s="307"/>
      <c r="RN18" s="306"/>
      <c r="RO18" s="307"/>
      <c r="RP18" s="306"/>
      <c r="RQ18" s="307"/>
      <c r="RR18" s="306"/>
      <c r="RS18" s="307"/>
      <c r="RT18" s="306"/>
      <c r="RU18" s="307"/>
      <c r="RV18" s="306"/>
      <c r="RW18" s="307"/>
      <c r="RX18" s="306"/>
      <c r="RY18" s="307"/>
      <c r="RZ18" s="306"/>
      <c r="SA18" s="307"/>
      <c r="SB18" s="306"/>
      <c r="SC18" s="307"/>
      <c r="SD18" s="306"/>
      <c r="SE18" s="307"/>
      <c r="SF18" s="306"/>
      <c r="SG18" s="307"/>
      <c r="SH18" s="306"/>
      <c r="SI18" s="307"/>
      <c r="SJ18" s="306"/>
      <c r="SK18" s="307"/>
      <c r="SL18" s="306"/>
      <c r="SM18" s="307"/>
      <c r="SN18" s="306"/>
      <c r="SO18" s="307"/>
      <c r="SP18" s="306"/>
      <c r="SQ18" s="307"/>
      <c r="SR18" s="306"/>
      <c r="SS18" s="307"/>
      <c r="ST18" s="306"/>
      <c r="SU18" s="307"/>
      <c r="SV18" s="306"/>
      <c r="SW18" s="307"/>
      <c r="SX18" s="306"/>
      <c r="SY18" s="307"/>
      <c r="SZ18" s="306"/>
      <c r="TA18" s="307"/>
      <c r="TB18" s="306"/>
      <c r="TC18" s="307"/>
      <c r="TD18" s="306"/>
      <c r="TE18" s="307"/>
      <c r="TF18" s="306"/>
      <c r="TG18" s="307"/>
      <c r="TH18" s="306"/>
      <c r="TI18" s="307"/>
      <c r="TJ18" s="306"/>
      <c r="TK18" s="307"/>
      <c r="TL18" s="306"/>
      <c r="TM18" s="307"/>
      <c r="TN18" s="306"/>
      <c r="TO18" s="307"/>
      <c r="TP18" s="306"/>
      <c r="TQ18" s="307"/>
      <c r="TR18" s="306"/>
      <c r="TS18" s="307"/>
      <c r="TT18" s="306"/>
      <c r="TU18" s="307"/>
      <c r="TV18" s="306"/>
      <c r="TW18" s="307"/>
      <c r="TX18" s="306"/>
      <c r="TY18" s="307"/>
      <c r="TZ18" s="306"/>
      <c r="UA18" s="307"/>
      <c r="UB18" s="306"/>
      <c r="UC18" s="307"/>
      <c r="UD18" s="306"/>
      <c r="UE18" s="307"/>
      <c r="UF18" s="306"/>
      <c r="UG18" s="307"/>
      <c r="UH18" s="306"/>
      <c r="UI18" s="307"/>
      <c r="UJ18" s="306"/>
      <c r="UK18" s="307"/>
      <c r="UL18" s="306"/>
      <c r="UM18" s="307"/>
      <c r="UN18" s="306"/>
      <c r="UO18" s="307"/>
      <c r="UP18" s="306"/>
      <c r="UQ18" s="307"/>
      <c r="UR18" s="306"/>
      <c r="US18" s="307"/>
      <c r="UT18" s="306"/>
      <c r="UU18" s="307"/>
      <c r="UV18" s="306"/>
      <c r="UW18" s="307"/>
      <c r="UX18" s="306"/>
      <c r="UY18" s="307"/>
      <c r="UZ18" s="306"/>
      <c r="VA18" s="307"/>
      <c r="VB18" s="306"/>
      <c r="VC18" s="307"/>
      <c r="VD18" s="306"/>
      <c r="VE18" s="307"/>
      <c r="VF18" s="306"/>
      <c r="VG18" s="307"/>
      <c r="VH18" s="306"/>
      <c r="VI18" s="307"/>
      <c r="VJ18" s="306"/>
      <c r="VK18" s="307"/>
      <c r="VL18" s="306"/>
      <c r="VM18" s="307"/>
      <c r="VN18" s="306"/>
      <c r="VO18" s="307"/>
      <c r="VP18" s="306"/>
      <c r="VQ18" s="307"/>
      <c r="VR18" s="306"/>
      <c r="VS18" s="307"/>
      <c r="VT18" s="306"/>
      <c r="VU18" s="307"/>
      <c r="VV18" s="306"/>
      <c r="VW18" s="307"/>
      <c r="VX18" s="306"/>
      <c r="VY18" s="307"/>
      <c r="VZ18" s="306"/>
      <c r="WA18" s="307"/>
      <c r="WB18" s="306"/>
      <c r="WC18" s="307"/>
      <c r="WD18" s="306"/>
      <c r="WE18" s="307"/>
      <c r="WF18" s="306"/>
      <c r="WG18" s="307"/>
      <c r="WH18" s="306"/>
      <c r="WI18" s="307"/>
      <c r="WJ18" s="306"/>
      <c r="WK18" s="307"/>
      <c r="WL18" s="306"/>
      <c r="WM18" s="307"/>
      <c r="WN18" s="306"/>
      <c r="WO18" s="307"/>
      <c r="WP18" s="306"/>
      <c r="WQ18" s="307"/>
      <c r="WR18" s="306"/>
      <c r="WS18" s="307"/>
      <c r="WT18" s="306"/>
      <c r="WU18" s="307"/>
      <c r="WV18" s="306"/>
      <c r="WW18" s="307"/>
      <c r="WX18" s="306"/>
      <c r="WY18" s="307"/>
      <c r="WZ18" s="306"/>
      <c r="XA18" s="307"/>
      <c r="XB18" s="306"/>
      <c r="XC18" s="307"/>
      <c r="XD18" s="306"/>
      <c r="XE18" s="307"/>
      <c r="XF18" s="306"/>
      <c r="XG18" s="307"/>
      <c r="XH18" s="306"/>
      <c r="XI18" s="307"/>
      <c r="XJ18" s="306"/>
      <c r="XK18" s="307"/>
      <c r="XL18" s="306"/>
      <c r="XM18" s="307"/>
      <c r="XN18" s="306"/>
      <c r="XO18" s="307"/>
      <c r="XP18" s="306"/>
      <c r="XQ18" s="307"/>
      <c r="XR18" s="306"/>
      <c r="XS18" s="307"/>
      <c r="XT18" s="306"/>
      <c r="XU18" s="307"/>
      <c r="XV18" s="306"/>
      <c r="XW18" s="307"/>
      <c r="XX18" s="306"/>
      <c r="XY18" s="307"/>
      <c r="XZ18" s="306"/>
      <c r="YA18" s="307"/>
      <c r="YB18" s="306"/>
      <c r="YC18" s="307"/>
      <c r="YD18" s="306"/>
      <c r="YE18" s="307"/>
      <c r="YF18" s="306"/>
      <c r="YG18" s="307"/>
      <c r="YH18" s="306"/>
      <c r="YI18" s="307"/>
      <c r="YJ18" s="306"/>
      <c r="YK18" s="307"/>
      <c r="YL18" s="306"/>
      <c r="YM18" s="307"/>
      <c r="YN18" s="306"/>
      <c r="YO18" s="307"/>
      <c r="YP18" s="306"/>
      <c r="YQ18" s="307"/>
      <c r="YR18" s="306"/>
      <c r="YS18" s="307"/>
      <c r="YT18" s="306"/>
      <c r="YU18" s="307"/>
      <c r="YV18" s="306"/>
      <c r="YW18" s="307"/>
      <c r="YX18" s="306"/>
      <c r="YY18" s="307"/>
      <c r="YZ18" s="306"/>
      <c r="ZA18" s="307"/>
      <c r="ZB18" s="306"/>
      <c r="ZC18" s="307"/>
      <c r="ZD18" s="306"/>
      <c r="ZE18" s="307"/>
      <c r="ZF18" s="306"/>
      <c r="ZG18" s="307"/>
      <c r="ZH18" s="306"/>
      <c r="ZI18" s="307"/>
      <c r="ZJ18" s="306"/>
      <c r="ZK18" s="307"/>
      <c r="ZL18" s="306"/>
      <c r="ZM18" s="307"/>
      <c r="ZN18" s="306"/>
      <c r="ZO18" s="307"/>
      <c r="ZP18" s="306"/>
      <c r="ZQ18" s="307"/>
      <c r="ZR18" s="306"/>
      <c r="ZS18" s="307"/>
      <c r="ZT18" s="306"/>
      <c r="ZU18" s="307"/>
      <c r="ZV18" s="306"/>
      <c r="ZW18" s="307"/>
      <c r="ZX18" s="306"/>
      <c r="ZY18" s="307"/>
      <c r="ZZ18" s="306"/>
      <c r="AAA18" s="307"/>
      <c r="AAB18" s="306"/>
      <c r="AAC18" s="307"/>
      <c r="AAD18" s="306"/>
      <c r="AAE18" s="307"/>
      <c r="AAF18" s="306"/>
      <c r="AAG18" s="307"/>
      <c r="AAH18" s="306"/>
      <c r="AAI18" s="307"/>
      <c r="AAJ18" s="306"/>
      <c r="AAK18" s="307"/>
      <c r="AAL18" s="306"/>
      <c r="AAM18" s="307"/>
      <c r="AAN18" s="306"/>
      <c r="AAO18" s="307"/>
      <c r="AAP18" s="306"/>
      <c r="AAQ18" s="307"/>
      <c r="AAR18" s="306"/>
      <c r="AAS18" s="307"/>
      <c r="AAT18" s="306"/>
      <c r="AAU18" s="307"/>
      <c r="AAV18" s="306"/>
      <c r="AAW18" s="307"/>
      <c r="AAX18" s="306"/>
      <c r="AAY18" s="307"/>
      <c r="AAZ18" s="306"/>
      <c r="ABA18" s="307"/>
      <c r="ABB18" s="306"/>
      <c r="ABC18" s="307"/>
      <c r="ABD18" s="306"/>
      <c r="ABE18" s="307"/>
      <c r="ABF18" s="306"/>
      <c r="ABG18" s="307"/>
      <c r="ABH18" s="306"/>
      <c r="ABI18" s="307"/>
      <c r="ABJ18" s="306"/>
      <c r="ABK18" s="307"/>
      <c r="ABL18" s="306"/>
      <c r="ABM18" s="307"/>
      <c r="ABN18" s="306"/>
      <c r="ABO18" s="307"/>
      <c r="ABP18" s="306"/>
      <c r="ABQ18" s="307"/>
      <c r="ABR18" s="306"/>
      <c r="ABS18" s="307"/>
      <c r="ABT18" s="306"/>
      <c r="ABU18" s="307"/>
      <c r="ABV18" s="306"/>
      <c r="ABW18" s="307"/>
      <c r="ABX18" s="306"/>
      <c r="ABY18" s="307"/>
      <c r="ABZ18" s="306"/>
      <c r="ACA18" s="307"/>
      <c r="ACB18" s="306"/>
      <c r="ACC18" s="307"/>
      <c r="ACD18" s="306"/>
      <c r="ACE18" s="307"/>
      <c r="ACF18" s="306"/>
      <c r="ACG18" s="307"/>
      <c r="ACH18" s="306"/>
      <c r="ACI18" s="307"/>
      <c r="ACJ18" s="306"/>
      <c r="ACK18" s="307"/>
      <c r="ACL18" s="306"/>
      <c r="ACM18" s="307"/>
      <c r="ACN18" s="306"/>
      <c r="ACO18" s="307"/>
      <c r="ACP18" s="306"/>
      <c r="ACQ18" s="307"/>
      <c r="ACR18" s="306"/>
      <c r="ACS18" s="307"/>
      <c r="ACT18" s="306"/>
      <c r="ACU18" s="307"/>
      <c r="ACV18" s="306"/>
      <c r="ACW18" s="307"/>
      <c r="ACX18" s="306"/>
      <c r="ACY18" s="307"/>
      <c r="ACZ18" s="306"/>
      <c r="ADA18" s="307"/>
      <c r="ADB18" s="306"/>
      <c r="ADC18" s="307"/>
      <c r="ADD18" s="306"/>
      <c r="ADE18" s="307"/>
      <c r="ADF18" s="306"/>
      <c r="ADG18" s="307"/>
      <c r="ADH18" s="306"/>
      <c r="ADI18" s="307"/>
      <c r="ADJ18" s="306"/>
      <c r="ADK18" s="307"/>
      <c r="ADL18" s="306"/>
      <c r="ADM18" s="307"/>
      <c r="ADN18" s="306"/>
      <c r="ADO18" s="307"/>
      <c r="ADP18" s="306"/>
      <c r="ADQ18" s="307"/>
      <c r="ADR18" s="306"/>
      <c r="ADS18" s="307"/>
      <c r="ADT18" s="306"/>
      <c r="ADU18" s="307"/>
      <c r="ADV18" s="306"/>
      <c r="ADW18" s="307"/>
      <c r="ADX18" s="306"/>
      <c r="ADY18" s="307"/>
      <c r="ADZ18" s="306"/>
      <c r="AEA18" s="307"/>
      <c r="AEB18" s="306"/>
      <c r="AEC18" s="307"/>
      <c r="AED18" s="306"/>
      <c r="AEE18" s="307"/>
      <c r="AEF18" s="306"/>
      <c r="AEG18" s="307"/>
      <c r="AEH18" s="306"/>
      <c r="AEI18" s="307"/>
      <c r="AEJ18" s="306"/>
      <c r="AEK18" s="307"/>
      <c r="AEL18" s="306"/>
      <c r="AEM18" s="307"/>
      <c r="AEN18" s="306"/>
      <c r="AEO18" s="307"/>
      <c r="AEP18" s="306"/>
      <c r="AEQ18" s="307"/>
      <c r="AER18" s="306"/>
      <c r="AES18" s="307"/>
      <c r="AET18" s="306"/>
      <c r="AEU18" s="307"/>
      <c r="AEV18" s="306"/>
      <c r="AEW18" s="307"/>
      <c r="AEX18" s="306"/>
      <c r="AEY18" s="307"/>
      <c r="AEZ18" s="306"/>
      <c r="AFA18" s="307"/>
      <c r="AFB18" s="306"/>
      <c r="AFC18" s="307"/>
      <c r="AFD18" s="306"/>
      <c r="AFE18" s="307"/>
      <c r="AFF18" s="306"/>
      <c r="AFG18" s="307"/>
      <c r="AFH18" s="306"/>
      <c r="AFI18" s="307"/>
      <c r="AFJ18" s="306"/>
      <c r="AFK18" s="307"/>
      <c r="AFL18" s="306"/>
      <c r="AFM18" s="307"/>
      <c r="AFN18" s="306"/>
      <c r="AFO18" s="307"/>
      <c r="AFP18" s="306"/>
      <c r="AFQ18" s="307"/>
      <c r="AFR18" s="306"/>
      <c r="AFS18" s="307"/>
      <c r="AFT18" s="306"/>
      <c r="AFU18" s="307"/>
      <c r="AFV18" s="306"/>
      <c r="AFW18" s="307"/>
      <c r="AFX18" s="306"/>
      <c r="AFY18" s="307"/>
      <c r="AFZ18" s="306"/>
      <c r="AGA18" s="307"/>
      <c r="AGB18" s="306"/>
      <c r="AGC18" s="307"/>
      <c r="AGD18" s="306"/>
      <c r="AGE18" s="307"/>
      <c r="AGF18" s="306"/>
      <c r="AGG18" s="307"/>
      <c r="AGH18" s="306"/>
      <c r="AGI18" s="307"/>
      <c r="AGJ18" s="306"/>
      <c r="AGK18" s="307"/>
      <c r="AGL18" s="306"/>
      <c r="AGM18" s="307"/>
      <c r="AGN18" s="306"/>
      <c r="AGO18" s="307"/>
      <c r="AGP18" s="306"/>
      <c r="AGQ18" s="307"/>
      <c r="AGR18" s="306"/>
      <c r="AGS18" s="307"/>
      <c r="AGT18" s="306"/>
      <c r="AGU18" s="307"/>
      <c r="AGV18" s="306"/>
      <c r="AGW18" s="307"/>
      <c r="AGX18" s="306"/>
      <c r="AGY18" s="307"/>
      <c r="AGZ18" s="306"/>
      <c r="AHA18" s="307"/>
      <c r="AHB18" s="306"/>
      <c r="AHC18" s="307"/>
      <c r="AHD18" s="306"/>
      <c r="AHE18" s="307"/>
      <c r="AHF18" s="306"/>
      <c r="AHG18" s="307"/>
      <c r="AHH18" s="306"/>
      <c r="AHI18" s="307"/>
      <c r="AHJ18" s="306"/>
      <c r="AHK18" s="307"/>
      <c r="AHL18" s="306"/>
      <c r="AHM18" s="307"/>
      <c r="AHN18" s="306"/>
      <c r="AHO18" s="307"/>
      <c r="AHP18" s="306"/>
      <c r="AHQ18" s="307"/>
      <c r="AHR18" s="306"/>
      <c r="AHS18" s="307"/>
      <c r="AHT18" s="306"/>
      <c r="AHU18" s="307"/>
      <c r="AHV18" s="306"/>
      <c r="AHW18" s="307"/>
      <c r="AHX18" s="306"/>
      <c r="AHY18" s="307"/>
      <c r="AHZ18" s="306"/>
      <c r="AIA18" s="307"/>
      <c r="AIB18" s="306"/>
      <c r="AIC18" s="307"/>
      <c r="AID18" s="306"/>
      <c r="AIE18" s="307"/>
      <c r="AIF18" s="306"/>
      <c r="AIG18" s="307"/>
      <c r="AIH18" s="306"/>
      <c r="AII18" s="307"/>
      <c r="AIJ18" s="306"/>
      <c r="AIK18" s="307"/>
      <c r="AIL18" s="306"/>
      <c r="AIM18" s="307"/>
      <c r="AIN18" s="306"/>
      <c r="AIO18" s="307"/>
      <c r="AIP18" s="306"/>
      <c r="AIQ18" s="307"/>
      <c r="AIR18" s="306"/>
      <c r="AIS18" s="307"/>
      <c r="AIT18" s="306"/>
      <c r="AIU18" s="307"/>
      <c r="AIV18" s="306"/>
      <c r="AIW18" s="307"/>
      <c r="AIX18" s="306"/>
      <c r="AIY18" s="307"/>
      <c r="AIZ18" s="306"/>
      <c r="AJA18" s="307"/>
      <c r="AJB18" s="306"/>
      <c r="AJC18" s="307"/>
      <c r="AJD18" s="306"/>
      <c r="AJE18" s="307"/>
      <c r="AJF18" s="306"/>
      <c r="AJG18" s="307"/>
      <c r="AJH18" s="306"/>
      <c r="AJI18" s="307"/>
      <c r="AJJ18" s="306"/>
      <c r="AJK18" s="307"/>
      <c r="AJL18" s="306"/>
      <c r="AJM18" s="307"/>
      <c r="AJN18" s="306"/>
      <c r="AJO18" s="307"/>
      <c r="AJP18" s="306"/>
      <c r="AJQ18" s="307"/>
      <c r="AJR18" s="306"/>
      <c r="AJS18" s="307"/>
      <c r="AJT18" s="306"/>
      <c r="AJU18" s="307"/>
      <c r="AJV18" s="306"/>
      <c r="AJW18" s="307"/>
      <c r="AJX18" s="306"/>
      <c r="AJY18" s="307"/>
      <c r="AJZ18" s="306"/>
      <c r="AKA18" s="307"/>
      <c r="AKB18" s="306"/>
      <c r="AKC18" s="307"/>
      <c r="AKD18" s="306"/>
      <c r="AKE18" s="307"/>
      <c r="AKF18" s="306"/>
      <c r="AKG18" s="307"/>
      <c r="AKH18" s="306"/>
      <c r="AKI18" s="307"/>
      <c r="AKJ18" s="306"/>
      <c r="AKK18" s="307"/>
      <c r="AKL18" s="306"/>
      <c r="AKM18" s="307"/>
      <c r="AKN18" s="306"/>
      <c r="AKO18" s="307"/>
      <c r="AKP18" s="306"/>
      <c r="AKQ18" s="307"/>
      <c r="AKR18" s="306"/>
      <c r="AKS18" s="307"/>
      <c r="AKT18" s="306"/>
      <c r="AKU18" s="307"/>
      <c r="AKV18" s="306"/>
      <c r="AKW18" s="307"/>
      <c r="AKX18" s="306"/>
      <c r="AKY18" s="307"/>
      <c r="AKZ18" s="306"/>
      <c r="ALA18" s="307"/>
      <c r="ALB18" s="306"/>
      <c r="ALC18" s="307"/>
      <c r="ALD18" s="306"/>
      <c r="ALE18" s="307"/>
      <c r="ALF18" s="306"/>
      <c r="ALG18" s="307"/>
      <c r="ALH18" s="306"/>
      <c r="ALI18" s="307"/>
      <c r="ALJ18" s="306"/>
      <c r="ALK18" s="307"/>
      <c r="ALL18" s="306"/>
      <c r="ALM18" s="307"/>
      <c r="ALN18" s="306"/>
      <c r="ALO18" s="307"/>
      <c r="ALP18" s="306"/>
      <c r="ALQ18" s="307"/>
      <c r="ALR18" s="306"/>
      <c r="ALS18" s="307"/>
      <c r="ALT18" s="306"/>
      <c r="ALU18" s="307"/>
      <c r="ALV18" s="306"/>
      <c r="ALW18" s="307"/>
      <c r="ALX18" s="306"/>
      <c r="ALY18" s="307"/>
      <c r="ALZ18" s="306"/>
      <c r="AMA18" s="307"/>
      <c r="AMB18" s="306"/>
      <c r="AMC18" s="307"/>
      <c r="AMD18" s="306"/>
      <c r="AME18" s="307"/>
      <c r="AMF18" s="306"/>
      <c r="AMG18" s="307"/>
      <c r="AMH18" s="306"/>
      <c r="AMI18" s="307"/>
      <c r="AMJ18" s="306"/>
      <c r="AMK18" s="307"/>
      <c r="AML18" s="306"/>
      <c r="AMM18" s="307"/>
      <c r="AMN18" s="306"/>
      <c r="AMO18" s="307"/>
      <c r="AMP18" s="306"/>
      <c r="AMQ18" s="307"/>
      <c r="AMR18" s="306"/>
      <c r="AMS18" s="307"/>
      <c r="AMT18" s="306"/>
      <c r="AMU18" s="307"/>
      <c r="AMV18" s="306"/>
      <c r="AMW18" s="307"/>
      <c r="AMX18" s="306"/>
      <c r="AMY18" s="307"/>
      <c r="AMZ18" s="306"/>
      <c r="ANA18" s="307"/>
      <c r="ANB18" s="306"/>
      <c r="ANC18" s="307"/>
      <c r="AND18" s="306"/>
      <c r="ANE18" s="307"/>
      <c r="ANF18" s="306"/>
      <c r="ANG18" s="307"/>
      <c r="ANH18" s="306"/>
      <c r="ANI18" s="307"/>
      <c r="ANJ18" s="306"/>
      <c r="ANK18" s="307"/>
      <c r="ANL18" s="306"/>
      <c r="ANM18" s="307"/>
      <c r="ANN18" s="306"/>
      <c r="ANO18" s="307"/>
      <c r="ANP18" s="306"/>
      <c r="ANQ18" s="307"/>
      <c r="ANR18" s="306"/>
      <c r="ANS18" s="307"/>
      <c r="ANT18" s="306"/>
      <c r="ANU18" s="307"/>
      <c r="ANV18" s="306"/>
      <c r="ANW18" s="307"/>
      <c r="ANX18" s="306"/>
      <c r="ANY18" s="307"/>
      <c r="ANZ18" s="306"/>
      <c r="AOA18" s="307"/>
      <c r="AOB18" s="306"/>
      <c r="AOC18" s="307"/>
      <c r="AOD18" s="306"/>
      <c r="AOE18" s="307"/>
      <c r="AOF18" s="306"/>
      <c r="AOG18" s="307"/>
      <c r="AOH18" s="306"/>
      <c r="AOI18" s="307"/>
      <c r="AOJ18" s="306"/>
      <c r="AOK18" s="307"/>
      <c r="AOL18" s="306"/>
      <c r="AOM18" s="307"/>
      <c r="AON18" s="306"/>
      <c r="AOO18" s="307"/>
      <c r="AOP18" s="306"/>
      <c r="AOQ18" s="307"/>
      <c r="AOR18" s="306"/>
      <c r="AOS18" s="307"/>
      <c r="AOT18" s="306"/>
      <c r="AOU18" s="307"/>
      <c r="AOV18" s="306"/>
      <c r="AOW18" s="307"/>
      <c r="AOX18" s="306"/>
      <c r="AOY18" s="307"/>
      <c r="AOZ18" s="306"/>
      <c r="APA18" s="307"/>
      <c r="APB18" s="306"/>
      <c r="APC18" s="307"/>
      <c r="APD18" s="306"/>
      <c r="APE18" s="307"/>
      <c r="APF18" s="306"/>
      <c r="APG18" s="307"/>
      <c r="APH18" s="306"/>
      <c r="API18" s="307"/>
      <c r="APJ18" s="306"/>
      <c r="APK18" s="307"/>
      <c r="APL18" s="306"/>
      <c r="APM18" s="307"/>
      <c r="APN18" s="306"/>
      <c r="APO18" s="307"/>
      <c r="APP18" s="306"/>
      <c r="APQ18" s="307"/>
      <c r="APR18" s="306"/>
      <c r="APS18" s="307"/>
      <c r="APT18" s="306"/>
      <c r="APU18" s="307"/>
      <c r="APV18" s="306"/>
      <c r="APW18" s="307"/>
      <c r="APX18" s="306"/>
      <c r="APY18" s="307"/>
      <c r="APZ18" s="306"/>
      <c r="AQA18" s="307"/>
      <c r="AQB18" s="306"/>
      <c r="AQC18" s="307"/>
      <c r="AQD18" s="306"/>
      <c r="AQE18" s="307"/>
      <c r="AQF18" s="306"/>
      <c r="AQG18" s="307"/>
      <c r="AQH18" s="306"/>
      <c r="AQI18" s="307"/>
      <c r="AQJ18" s="306"/>
      <c r="AQK18" s="307"/>
      <c r="AQL18" s="306"/>
      <c r="AQM18" s="307"/>
      <c r="AQN18" s="306"/>
      <c r="AQO18" s="307"/>
      <c r="AQP18" s="306"/>
      <c r="AQQ18" s="307"/>
      <c r="AQR18" s="306"/>
      <c r="AQS18" s="307"/>
      <c r="AQT18" s="306"/>
      <c r="AQU18" s="307"/>
      <c r="AQV18" s="306"/>
      <c r="AQW18" s="307"/>
      <c r="AQX18" s="306"/>
      <c r="AQY18" s="307"/>
      <c r="AQZ18" s="306"/>
      <c r="ARA18" s="307"/>
      <c r="ARB18" s="306"/>
      <c r="ARC18" s="307"/>
      <c r="ARD18" s="306"/>
      <c r="ARE18" s="307"/>
      <c r="ARF18" s="306"/>
      <c r="ARG18" s="307"/>
      <c r="ARH18" s="306"/>
      <c r="ARI18" s="307"/>
      <c r="ARJ18" s="306"/>
      <c r="ARK18" s="307"/>
      <c r="ARL18" s="306"/>
      <c r="ARM18" s="307"/>
      <c r="ARN18" s="306"/>
      <c r="ARO18" s="307"/>
      <c r="ARP18" s="306"/>
      <c r="ARQ18" s="307"/>
      <c r="ARR18" s="306"/>
      <c r="ARS18" s="307"/>
      <c r="ART18" s="306"/>
      <c r="ARU18" s="307"/>
      <c r="ARV18" s="306"/>
      <c r="ARW18" s="307"/>
      <c r="ARX18" s="306"/>
      <c r="ARY18" s="307"/>
      <c r="ARZ18" s="306"/>
      <c r="ASA18" s="307"/>
      <c r="ASB18" s="306"/>
      <c r="ASC18" s="307"/>
      <c r="ASD18" s="306"/>
      <c r="ASE18" s="307"/>
      <c r="ASF18" s="306"/>
      <c r="ASG18" s="307"/>
      <c r="ASH18" s="306"/>
      <c r="ASI18" s="307"/>
      <c r="ASJ18" s="306"/>
      <c r="ASK18" s="307"/>
      <c r="ASL18" s="306"/>
      <c r="ASM18" s="307"/>
      <c r="ASN18" s="306"/>
      <c r="ASO18" s="307"/>
      <c r="ASP18" s="306"/>
      <c r="ASQ18" s="307"/>
      <c r="ASR18" s="306"/>
      <c r="ASS18" s="307"/>
      <c r="AST18" s="306"/>
      <c r="ASU18" s="307"/>
      <c r="ASV18" s="306"/>
      <c r="ASW18" s="307"/>
      <c r="ASX18" s="306"/>
      <c r="ASY18" s="307"/>
      <c r="ASZ18" s="306"/>
      <c r="ATA18" s="307"/>
      <c r="ATB18" s="306"/>
      <c r="ATC18" s="307"/>
      <c r="ATD18" s="306"/>
      <c r="ATE18" s="307"/>
      <c r="ATF18" s="306"/>
      <c r="ATG18" s="307"/>
      <c r="ATH18" s="306"/>
      <c r="ATI18" s="307"/>
      <c r="ATJ18" s="306"/>
      <c r="ATK18" s="307"/>
      <c r="ATL18" s="306"/>
      <c r="ATM18" s="307"/>
      <c r="ATN18" s="306"/>
      <c r="ATO18" s="307"/>
      <c r="ATP18" s="306"/>
      <c r="ATQ18" s="307"/>
      <c r="ATR18" s="306"/>
      <c r="ATS18" s="307"/>
      <c r="ATT18" s="306"/>
      <c r="ATU18" s="307"/>
      <c r="ATV18" s="306"/>
      <c r="ATW18" s="307"/>
      <c r="ATX18" s="306"/>
      <c r="ATY18" s="307"/>
      <c r="ATZ18" s="306"/>
      <c r="AUA18" s="307"/>
      <c r="AUB18" s="306"/>
      <c r="AUC18" s="307"/>
      <c r="AUD18" s="306"/>
      <c r="AUE18" s="307"/>
      <c r="AUF18" s="306"/>
      <c r="AUG18" s="307"/>
      <c r="AUH18" s="306"/>
      <c r="AUI18" s="307"/>
      <c r="AUJ18" s="306"/>
      <c r="AUK18" s="307"/>
      <c r="AUL18" s="306"/>
      <c r="AUM18" s="307"/>
      <c r="AUN18" s="306"/>
      <c r="AUO18" s="307"/>
      <c r="AUP18" s="306"/>
      <c r="AUQ18" s="307"/>
      <c r="AUR18" s="306"/>
      <c r="AUS18" s="307"/>
      <c r="AUT18" s="306"/>
      <c r="AUU18" s="307"/>
      <c r="AUV18" s="306"/>
      <c r="AUW18" s="307"/>
      <c r="AUX18" s="306"/>
      <c r="AUY18" s="307"/>
      <c r="AUZ18" s="306"/>
      <c r="AVA18" s="307"/>
      <c r="AVB18" s="306"/>
      <c r="AVC18" s="307"/>
      <c r="AVD18" s="306"/>
      <c r="AVE18" s="307"/>
      <c r="AVF18" s="306"/>
      <c r="AVG18" s="307"/>
      <c r="AVH18" s="306"/>
      <c r="AVI18" s="307"/>
      <c r="AVJ18" s="306"/>
      <c r="AVK18" s="307"/>
      <c r="AVL18" s="306"/>
      <c r="AVM18" s="307"/>
      <c r="AVN18" s="306"/>
      <c r="AVO18" s="307"/>
      <c r="AVP18" s="306"/>
      <c r="AVQ18" s="307"/>
      <c r="AVR18" s="306"/>
      <c r="AVS18" s="307"/>
      <c r="AVT18" s="306"/>
      <c r="AVU18" s="307"/>
      <c r="AVV18" s="306"/>
      <c r="AVW18" s="307"/>
      <c r="AVX18" s="306"/>
      <c r="AVY18" s="307"/>
      <c r="AVZ18" s="306"/>
      <c r="AWA18" s="307"/>
      <c r="AWB18" s="306"/>
      <c r="AWC18" s="307"/>
      <c r="AWD18" s="306"/>
      <c r="AWE18" s="307"/>
      <c r="AWF18" s="306"/>
      <c r="AWG18" s="307"/>
      <c r="AWH18" s="306"/>
      <c r="AWI18" s="307"/>
      <c r="AWJ18" s="306"/>
      <c r="AWK18" s="307"/>
      <c r="AWL18" s="306"/>
      <c r="AWM18" s="307"/>
      <c r="AWN18" s="306"/>
      <c r="AWO18" s="307"/>
      <c r="AWP18" s="306"/>
      <c r="AWQ18" s="307"/>
      <c r="AWR18" s="306"/>
      <c r="AWS18" s="307"/>
      <c r="AWT18" s="306"/>
      <c r="AWU18" s="307"/>
      <c r="AWV18" s="306"/>
      <c r="AWW18" s="307"/>
      <c r="AWX18" s="306"/>
      <c r="AWY18" s="307"/>
      <c r="AWZ18" s="306"/>
      <c r="AXA18" s="307"/>
      <c r="AXB18" s="306"/>
      <c r="AXC18" s="307"/>
      <c r="AXD18" s="306"/>
      <c r="AXE18" s="307"/>
      <c r="AXF18" s="306"/>
      <c r="AXG18" s="307"/>
      <c r="AXH18" s="306"/>
      <c r="AXI18" s="307"/>
      <c r="AXJ18" s="306"/>
      <c r="AXK18" s="307"/>
      <c r="AXL18" s="306"/>
      <c r="AXM18" s="307"/>
      <c r="AXN18" s="306"/>
      <c r="AXO18" s="307"/>
      <c r="AXP18" s="306"/>
      <c r="AXQ18" s="307"/>
      <c r="AXR18" s="306"/>
      <c r="AXS18" s="307"/>
      <c r="AXT18" s="306"/>
      <c r="AXU18" s="307"/>
      <c r="AXV18" s="306"/>
      <c r="AXW18" s="307"/>
      <c r="AXX18" s="306"/>
      <c r="AXY18" s="307"/>
      <c r="AXZ18" s="306"/>
      <c r="AYA18" s="307"/>
      <c r="AYB18" s="306"/>
      <c r="AYC18" s="307"/>
      <c r="AYD18" s="306"/>
      <c r="AYE18" s="307"/>
      <c r="AYF18" s="306"/>
      <c r="AYG18" s="307"/>
      <c r="AYH18" s="306"/>
      <c r="AYI18" s="307"/>
      <c r="AYJ18" s="306"/>
      <c r="AYK18" s="307"/>
      <c r="AYL18" s="306"/>
      <c r="AYM18" s="307"/>
      <c r="AYN18" s="306"/>
      <c r="AYO18" s="307"/>
      <c r="AYP18" s="306"/>
      <c r="AYQ18" s="307"/>
      <c r="AYR18" s="306"/>
      <c r="AYS18" s="307"/>
      <c r="AYT18" s="306"/>
      <c r="AYU18" s="307"/>
      <c r="AYV18" s="306"/>
      <c r="AYW18" s="307"/>
      <c r="AYX18" s="306"/>
      <c r="AYY18" s="307"/>
      <c r="AYZ18" s="306"/>
      <c r="AZA18" s="307"/>
      <c r="AZB18" s="306"/>
      <c r="AZC18" s="307"/>
      <c r="AZD18" s="306"/>
      <c r="AZE18" s="307"/>
      <c r="AZF18" s="306"/>
      <c r="AZG18" s="307"/>
      <c r="AZH18" s="306"/>
      <c r="AZI18" s="307"/>
      <c r="AZJ18" s="306"/>
      <c r="AZK18" s="307"/>
      <c r="AZL18" s="306"/>
      <c r="AZM18" s="307"/>
      <c r="AZN18" s="306"/>
      <c r="AZO18" s="307"/>
      <c r="AZP18" s="306"/>
      <c r="AZQ18" s="307"/>
      <c r="AZR18" s="306"/>
      <c r="AZS18" s="307"/>
      <c r="AZT18" s="306"/>
      <c r="AZU18" s="307"/>
      <c r="AZV18" s="306"/>
      <c r="AZW18" s="307"/>
      <c r="AZX18" s="306"/>
      <c r="AZY18" s="307"/>
      <c r="AZZ18" s="306"/>
      <c r="BAA18" s="307"/>
      <c r="BAB18" s="306"/>
      <c r="BAC18" s="307"/>
      <c r="BAD18" s="306"/>
      <c r="BAE18" s="307"/>
      <c r="BAF18" s="306"/>
      <c r="BAG18" s="307"/>
      <c r="BAH18" s="306"/>
      <c r="BAI18" s="307"/>
      <c r="BAJ18" s="306"/>
      <c r="BAK18" s="307"/>
      <c r="BAL18" s="306"/>
      <c r="BAM18" s="307"/>
      <c r="BAN18" s="306"/>
      <c r="BAO18" s="307"/>
      <c r="BAP18" s="306"/>
      <c r="BAQ18" s="307"/>
      <c r="BAR18" s="306"/>
      <c r="BAS18" s="307"/>
      <c r="BAT18" s="306"/>
      <c r="BAU18" s="307"/>
      <c r="BAV18" s="306"/>
      <c r="BAW18" s="307"/>
      <c r="BAX18" s="306"/>
      <c r="BAY18" s="307"/>
      <c r="BAZ18" s="306"/>
      <c r="BBA18" s="307"/>
      <c r="BBB18" s="306"/>
      <c r="BBC18" s="307"/>
      <c r="BBD18" s="306"/>
      <c r="BBE18" s="307"/>
      <c r="BBF18" s="306"/>
      <c r="BBG18" s="307"/>
      <c r="BBH18" s="306"/>
      <c r="BBI18" s="307"/>
      <c r="BBJ18" s="306"/>
      <c r="BBK18" s="307"/>
      <c r="BBL18" s="306"/>
      <c r="BBM18" s="307"/>
      <c r="BBN18" s="306"/>
      <c r="BBO18" s="307"/>
      <c r="BBP18" s="306"/>
      <c r="BBQ18" s="307"/>
      <c r="BBR18" s="306"/>
      <c r="BBS18" s="307"/>
      <c r="BBT18" s="306"/>
      <c r="BBU18" s="307"/>
      <c r="BBV18" s="306"/>
      <c r="BBW18" s="307"/>
      <c r="BBX18" s="306"/>
      <c r="BBY18" s="307"/>
      <c r="BBZ18" s="306"/>
      <c r="BCA18" s="307"/>
      <c r="BCB18" s="306"/>
      <c r="BCC18" s="307"/>
      <c r="BCD18" s="306"/>
      <c r="BCE18" s="307"/>
      <c r="BCF18" s="306"/>
      <c r="BCG18" s="307"/>
      <c r="BCH18" s="306"/>
      <c r="BCI18" s="307"/>
      <c r="BCJ18" s="306"/>
      <c r="BCK18" s="307"/>
      <c r="BCL18" s="306"/>
      <c r="BCM18" s="307"/>
      <c r="BCN18" s="306"/>
      <c r="BCO18" s="307"/>
      <c r="BCP18" s="306"/>
      <c r="BCQ18" s="307"/>
      <c r="BCR18" s="306"/>
      <c r="BCS18" s="307"/>
      <c r="BCT18" s="306"/>
      <c r="BCU18" s="307"/>
      <c r="BCV18" s="306"/>
      <c r="BCW18" s="307"/>
      <c r="BCX18" s="306"/>
      <c r="BCY18" s="307"/>
      <c r="BCZ18" s="306"/>
      <c r="BDA18" s="307"/>
      <c r="BDB18" s="306"/>
      <c r="BDC18" s="307"/>
      <c r="BDD18" s="306"/>
      <c r="BDE18" s="307"/>
      <c r="BDF18" s="306"/>
      <c r="BDG18" s="307"/>
      <c r="BDH18" s="306"/>
      <c r="BDI18" s="307"/>
      <c r="BDJ18" s="306"/>
      <c r="BDK18" s="307"/>
      <c r="BDL18" s="306"/>
      <c r="BDM18" s="307"/>
      <c r="BDN18" s="306"/>
      <c r="BDO18" s="307"/>
      <c r="BDP18" s="306"/>
      <c r="BDQ18" s="307"/>
      <c r="BDR18" s="306"/>
      <c r="BDS18" s="307"/>
      <c r="BDT18" s="306"/>
      <c r="BDU18" s="307"/>
      <c r="BDV18" s="306"/>
      <c r="BDW18" s="307"/>
      <c r="BDX18" s="306"/>
      <c r="BDY18" s="307"/>
      <c r="BDZ18" s="306"/>
      <c r="BEA18" s="307"/>
      <c r="BEB18" s="306"/>
      <c r="BEC18" s="307"/>
      <c r="BED18" s="306"/>
      <c r="BEE18" s="307"/>
      <c r="BEF18" s="306"/>
      <c r="BEG18" s="307"/>
      <c r="BEH18" s="306"/>
      <c r="BEI18" s="307"/>
      <c r="BEJ18" s="306"/>
      <c r="BEK18" s="307"/>
      <c r="BEL18" s="306"/>
      <c r="BEM18" s="307"/>
      <c r="BEN18" s="306"/>
      <c r="BEO18" s="307"/>
      <c r="BEP18" s="306"/>
      <c r="BEQ18" s="307"/>
      <c r="BER18" s="306"/>
      <c r="BES18" s="307"/>
      <c r="BET18" s="306"/>
      <c r="BEU18" s="307"/>
      <c r="BEV18" s="306"/>
      <c r="BEW18" s="307"/>
      <c r="BEX18" s="306"/>
      <c r="BEY18" s="307"/>
      <c r="BEZ18" s="306"/>
      <c r="BFA18" s="307"/>
      <c r="BFB18" s="306"/>
      <c r="BFC18" s="307"/>
      <c r="BFD18" s="306"/>
      <c r="BFE18" s="307"/>
      <c r="BFF18" s="306"/>
      <c r="BFG18" s="307"/>
      <c r="BFH18" s="306"/>
      <c r="BFI18" s="307"/>
      <c r="BFJ18" s="306"/>
      <c r="BFK18" s="307"/>
      <c r="BFL18" s="306"/>
      <c r="BFM18" s="307"/>
      <c r="BFN18" s="306"/>
      <c r="BFO18" s="307"/>
      <c r="BFP18" s="306"/>
      <c r="BFQ18" s="307"/>
      <c r="BFR18" s="306"/>
      <c r="BFS18" s="307"/>
      <c r="BFT18" s="306"/>
      <c r="BFU18" s="307"/>
      <c r="BFV18" s="306"/>
      <c r="BFW18" s="307"/>
      <c r="BFX18" s="306"/>
      <c r="BFY18" s="307"/>
      <c r="BFZ18" s="306"/>
      <c r="BGA18" s="307"/>
      <c r="BGB18" s="306"/>
      <c r="BGC18" s="307"/>
      <c r="BGD18" s="306"/>
      <c r="BGE18" s="307"/>
      <c r="BGF18" s="306"/>
      <c r="BGG18" s="307"/>
      <c r="BGH18" s="306"/>
      <c r="BGI18" s="307"/>
      <c r="BGJ18" s="306"/>
      <c r="BGK18" s="307"/>
      <c r="BGL18" s="306"/>
      <c r="BGM18" s="307"/>
      <c r="BGN18" s="306"/>
      <c r="BGO18" s="307"/>
      <c r="BGP18" s="306"/>
      <c r="BGQ18" s="307"/>
      <c r="BGR18" s="306"/>
      <c r="BGS18" s="307"/>
      <c r="BGT18" s="306"/>
      <c r="BGU18" s="307"/>
      <c r="BGV18" s="306"/>
      <c r="BGW18" s="307"/>
      <c r="BGX18" s="306"/>
      <c r="BGY18" s="307"/>
      <c r="BGZ18" s="306"/>
      <c r="BHA18" s="307"/>
      <c r="BHB18" s="306"/>
      <c r="BHC18" s="307"/>
      <c r="BHD18" s="306"/>
      <c r="BHE18" s="307"/>
      <c r="BHF18" s="306"/>
      <c r="BHG18" s="307"/>
      <c r="BHH18" s="306"/>
      <c r="BHI18" s="307"/>
      <c r="BHJ18" s="306"/>
      <c r="BHK18" s="307"/>
      <c r="BHL18" s="306"/>
      <c r="BHM18" s="307"/>
      <c r="BHN18" s="306"/>
      <c r="BHO18" s="307"/>
      <c r="BHP18" s="306"/>
      <c r="BHQ18" s="307"/>
      <c r="BHR18" s="306"/>
      <c r="BHS18" s="307"/>
      <c r="BHT18" s="306"/>
      <c r="BHU18" s="307"/>
      <c r="BHV18" s="306"/>
      <c r="BHW18" s="307"/>
      <c r="BHX18" s="306"/>
      <c r="BHY18" s="307"/>
      <c r="BHZ18" s="306"/>
      <c r="BIA18" s="307"/>
      <c r="BIB18" s="306"/>
      <c r="BIC18" s="307"/>
      <c r="BID18" s="306"/>
      <c r="BIE18" s="307"/>
      <c r="BIF18" s="306"/>
      <c r="BIG18" s="307"/>
      <c r="BIH18" s="306"/>
      <c r="BII18" s="307"/>
      <c r="BIJ18" s="306"/>
      <c r="BIK18" s="307"/>
      <c r="BIL18" s="306"/>
      <c r="BIM18" s="307"/>
      <c r="BIN18" s="306"/>
      <c r="BIO18" s="307"/>
      <c r="BIP18" s="306"/>
      <c r="BIQ18" s="307"/>
      <c r="BIR18" s="306"/>
      <c r="BIS18" s="307"/>
      <c r="BIT18" s="306"/>
      <c r="BIU18" s="307"/>
      <c r="BIV18" s="306"/>
      <c r="BIW18" s="307"/>
      <c r="BIX18" s="306"/>
      <c r="BIY18" s="307"/>
      <c r="BIZ18" s="306"/>
      <c r="BJA18" s="307"/>
      <c r="BJB18" s="306"/>
      <c r="BJC18" s="307"/>
      <c r="BJD18" s="306"/>
      <c r="BJE18" s="307"/>
      <c r="BJF18" s="306"/>
      <c r="BJG18" s="307"/>
      <c r="BJH18" s="306"/>
      <c r="BJI18" s="307"/>
      <c r="BJJ18" s="306"/>
      <c r="BJK18" s="307"/>
      <c r="BJL18" s="306"/>
      <c r="BJM18" s="307"/>
      <c r="BJN18" s="306"/>
      <c r="BJO18" s="307"/>
      <c r="BJP18" s="306"/>
      <c r="BJQ18" s="307"/>
      <c r="BJR18" s="306"/>
      <c r="BJS18" s="307"/>
      <c r="BJT18" s="306"/>
      <c r="BJU18" s="307"/>
      <c r="BJV18" s="306"/>
      <c r="BJW18" s="307"/>
      <c r="BJX18" s="306"/>
      <c r="BJY18" s="307"/>
      <c r="BJZ18" s="306"/>
      <c r="BKA18" s="307"/>
      <c r="BKB18" s="306"/>
      <c r="BKC18" s="307"/>
      <c r="BKD18" s="306"/>
      <c r="BKE18" s="307"/>
      <c r="BKF18" s="306"/>
      <c r="BKG18" s="307"/>
      <c r="BKH18" s="306"/>
      <c r="BKI18" s="307"/>
      <c r="BKJ18" s="306"/>
      <c r="BKK18" s="307"/>
      <c r="BKL18" s="306"/>
      <c r="BKM18" s="307"/>
      <c r="BKN18" s="306"/>
      <c r="BKO18" s="307"/>
      <c r="BKP18" s="306"/>
      <c r="BKQ18" s="307"/>
      <c r="BKR18" s="306"/>
      <c r="BKS18" s="307"/>
      <c r="BKT18" s="306"/>
      <c r="BKU18" s="307"/>
      <c r="BKV18" s="306"/>
      <c r="BKW18" s="307"/>
      <c r="BKX18" s="306"/>
      <c r="BKY18" s="307"/>
      <c r="BKZ18" s="306"/>
      <c r="BLA18" s="307"/>
      <c r="BLB18" s="306"/>
      <c r="BLC18" s="307"/>
      <c r="BLD18" s="306"/>
      <c r="BLE18" s="307"/>
      <c r="BLF18" s="306"/>
      <c r="BLG18" s="307"/>
      <c r="BLH18" s="306"/>
      <c r="BLI18" s="307"/>
      <c r="BLJ18" s="306"/>
      <c r="BLK18" s="307"/>
      <c r="BLL18" s="306"/>
      <c r="BLM18" s="307"/>
      <c r="BLN18" s="306"/>
      <c r="BLO18" s="307"/>
      <c r="BLP18" s="306"/>
      <c r="BLQ18" s="307"/>
      <c r="BLR18" s="306"/>
      <c r="BLS18" s="307"/>
      <c r="BLT18" s="306"/>
      <c r="BLU18" s="307"/>
      <c r="BLV18" s="306"/>
      <c r="BLW18" s="307"/>
      <c r="BLX18" s="306"/>
      <c r="BLY18" s="307"/>
      <c r="BLZ18" s="306"/>
      <c r="BMA18" s="307"/>
      <c r="BMB18" s="306"/>
      <c r="BMC18" s="307"/>
      <c r="BMD18" s="306"/>
      <c r="BME18" s="307"/>
      <c r="BMF18" s="306"/>
      <c r="BMG18" s="307"/>
      <c r="BMH18" s="306"/>
      <c r="BMI18" s="307"/>
      <c r="BMJ18" s="306"/>
      <c r="BMK18" s="307"/>
      <c r="BML18" s="306"/>
      <c r="BMM18" s="307"/>
      <c r="BMN18" s="306"/>
      <c r="BMO18" s="307"/>
      <c r="BMP18" s="306"/>
      <c r="BMQ18" s="307"/>
      <c r="BMR18" s="306"/>
      <c r="BMS18" s="307"/>
      <c r="BMT18" s="306"/>
      <c r="BMU18" s="307"/>
      <c r="BMV18" s="306"/>
      <c r="BMW18" s="307"/>
      <c r="BMX18" s="306"/>
      <c r="BMY18" s="307"/>
      <c r="BMZ18" s="306"/>
      <c r="BNA18" s="307"/>
      <c r="BNB18" s="306"/>
      <c r="BNC18" s="307"/>
      <c r="BND18" s="306"/>
      <c r="BNE18" s="307"/>
      <c r="BNF18" s="306"/>
      <c r="BNG18" s="307"/>
      <c r="BNH18" s="306"/>
      <c r="BNI18" s="307"/>
      <c r="BNJ18" s="306"/>
      <c r="BNK18" s="307"/>
      <c r="BNL18" s="306"/>
      <c r="BNM18" s="307"/>
      <c r="BNN18" s="306"/>
      <c r="BNO18" s="307"/>
      <c r="BNP18" s="306"/>
      <c r="BNQ18" s="307"/>
      <c r="BNR18" s="306"/>
      <c r="BNS18" s="307"/>
      <c r="BNT18" s="306"/>
      <c r="BNU18" s="307"/>
      <c r="BNV18" s="306"/>
      <c r="BNW18" s="307"/>
      <c r="BNX18" s="306"/>
      <c r="BNY18" s="307"/>
      <c r="BNZ18" s="306"/>
      <c r="BOA18" s="307"/>
      <c r="BOB18" s="306"/>
      <c r="BOC18" s="307"/>
      <c r="BOD18" s="306"/>
      <c r="BOE18" s="307"/>
      <c r="BOF18" s="306"/>
      <c r="BOG18" s="307"/>
      <c r="BOH18" s="306"/>
      <c r="BOI18" s="307"/>
      <c r="BOJ18" s="306"/>
      <c r="BOK18" s="307"/>
      <c r="BOL18" s="306"/>
      <c r="BOM18" s="307"/>
      <c r="BON18" s="306"/>
      <c r="BOO18" s="307"/>
      <c r="BOP18" s="306"/>
      <c r="BOQ18" s="307"/>
      <c r="BOR18" s="306"/>
      <c r="BOS18" s="307"/>
      <c r="BOT18" s="306"/>
      <c r="BOU18" s="307"/>
      <c r="BOV18" s="306"/>
      <c r="BOW18" s="307"/>
      <c r="BOX18" s="306"/>
      <c r="BOY18" s="307"/>
      <c r="BOZ18" s="306"/>
      <c r="BPA18" s="307"/>
      <c r="BPB18" s="306"/>
      <c r="BPC18" s="307"/>
      <c r="BPD18" s="306"/>
      <c r="BPE18" s="307"/>
      <c r="BPF18" s="306"/>
      <c r="BPG18" s="307"/>
      <c r="BPH18" s="306"/>
      <c r="BPI18" s="307"/>
      <c r="BPJ18" s="306"/>
      <c r="BPK18" s="307"/>
      <c r="BPL18" s="306"/>
      <c r="BPM18" s="307"/>
      <c r="BPN18" s="306"/>
      <c r="BPO18" s="307"/>
      <c r="BPP18" s="306"/>
      <c r="BPQ18" s="307"/>
      <c r="BPR18" s="306"/>
      <c r="BPS18" s="307"/>
      <c r="BPT18" s="306"/>
      <c r="BPU18" s="307"/>
      <c r="BPV18" s="306"/>
      <c r="BPW18" s="307"/>
      <c r="BPX18" s="306"/>
      <c r="BPY18" s="307"/>
      <c r="BPZ18" s="306"/>
      <c r="BQA18" s="307"/>
      <c r="BQB18" s="306"/>
      <c r="BQC18" s="307"/>
      <c r="BQD18" s="306"/>
      <c r="BQE18" s="307"/>
      <c r="BQF18" s="306"/>
      <c r="BQG18" s="307"/>
      <c r="BQH18" s="306"/>
      <c r="BQI18" s="307"/>
      <c r="BQJ18" s="306"/>
      <c r="BQK18" s="307"/>
      <c r="BQL18" s="306"/>
      <c r="BQM18" s="307"/>
      <c r="BQN18" s="306"/>
      <c r="BQO18" s="307"/>
      <c r="BQP18" s="306"/>
      <c r="BQQ18" s="307"/>
      <c r="BQR18" s="306"/>
      <c r="BQS18" s="307"/>
      <c r="BQT18" s="306"/>
      <c r="BQU18" s="307"/>
      <c r="BQV18" s="306"/>
      <c r="BQW18" s="307"/>
      <c r="BQX18" s="306"/>
      <c r="BQY18" s="307"/>
      <c r="BQZ18" s="306"/>
      <c r="BRA18" s="307"/>
      <c r="BRB18" s="306"/>
      <c r="BRC18" s="307"/>
      <c r="BRD18" s="306"/>
      <c r="BRE18" s="307"/>
      <c r="BRF18" s="306"/>
      <c r="BRG18" s="307"/>
      <c r="BRH18" s="306"/>
      <c r="BRI18" s="307"/>
      <c r="BRJ18" s="306"/>
      <c r="BRK18" s="307"/>
      <c r="BRL18" s="306"/>
      <c r="BRM18" s="307"/>
      <c r="BRN18" s="306"/>
      <c r="BRO18" s="307"/>
      <c r="BRP18" s="306"/>
      <c r="BRQ18" s="307"/>
      <c r="BRR18" s="306"/>
      <c r="BRS18" s="307"/>
      <c r="BRT18" s="306"/>
      <c r="BRU18" s="307"/>
      <c r="BRV18" s="306"/>
      <c r="BRW18" s="307"/>
      <c r="BRX18" s="306"/>
      <c r="BRY18" s="307"/>
      <c r="BRZ18" s="306"/>
      <c r="BSA18" s="307"/>
      <c r="BSB18" s="306"/>
      <c r="BSC18" s="307"/>
      <c r="BSD18" s="306"/>
      <c r="BSE18" s="307"/>
      <c r="BSF18" s="306"/>
      <c r="BSG18" s="307"/>
      <c r="BSH18" s="306"/>
      <c r="BSI18" s="307"/>
      <c r="BSJ18" s="306"/>
      <c r="BSK18" s="307"/>
      <c r="BSL18" s="306"/>
      <c r="BSM18" s="307"/>
      <c r="BSN18" s="306"/>
      <c r="BSO18" s="307"/>
      <c r="BSP18" s="306"/>
      <c r="BSQ18" s="307"/>
      <c r="BSR18" s="306"/>
      <c r="BSS18" s="307"/>
      <c r="BST18" s="306"/>
      <c r="BSU18" s="307"/>
      <c r="BSV18" s="306"/>
      <c r="BSW18" s="307"/>
      <c r="BSX18" s="306"/>
      <c r="BSY18" s="307"/>
      <c r="BSZ18" s="306"/>
      <c r="BTA18" s="307"/>
      <c r="BTB18" s="306"/>
      <c r="BTC18" s="307"/>
      <c r="BTD18" s="306"/>
      <c r="BTE18" s="307"/>
      <c r="BTF18" s="306"/>
      <c r="BTG18" s="307"/>
      <c r="BTH18" s="306"/>
      <c r="BTI18" s="307"/>
      <c r="BTJ18" s="306"/>
      <c r="BTK18" s="307"/>
      <c r="BTL18" s="306"/>
      <c r="BTM18" s="307"/>
      <c r="BTN18" s="306"/>
      <c r="BTO18" s="307"/>
      <c r="BTP18" s="306"/>
      <c r="BTQ18" s="307"/>
      <c r="BTR18" s="306"/>
      <c r="BTS18" s="307"/>
      <c r="BTT18" s="306"/>
      <c r="BTU18" s="307"/>
      <c r="BTV18" s="306"/>
      <c r="BTW18" s="307"/>
      <c r="BTX18" s="306"/>
      <c r="BTY18" s="307"/>
      <c r="BTZ18" s="306"/>
      <c r="BUA18" s="307"/>
      <c r="BUB18" s="306"/>
      <c r="BUC18" s="307"/>
      <c r="BUD18" s="306"/>
      <c r="BUE18" s="307"/>
      <c r="BUF18" s="306"/>
      <c r="BUG18" s="307"/>
      <c r="BUH18" s="306"/>
      <c r="BUI18" s="307"/>
      <c r="BUJ18" s="306"/>
      <c r="BUK18" s="307"/>
      <c r="BUL18" s="306"/>
      <c r="BUM18" s="307"/>
      <c r="BUN18" s="306"/>
      <c r="BUO18" s="307"/>
      <c r="BUP18" s="306"/>
      <c r="BUQ18" s="307"/>
      <c r="BUR18" s="306"/>
      <c r="BUS18" s="307"/>
      <c r="BUT18" s="306"/>
      <c r="BUU18" s="307"/>
      <c r="BUV18" s="306"/>
      <c r="BUW18" s="307"/>
      <c r="BUX18" s="306"/>
      <c r="BUY18" s="307"/>
      <c r="BUZ18" s="306"/>
      <c r="BVA18" s="307"/>
      <c r="BVB18" s="306"/>
      <c r="BVC18" s="307"/>
      <c r="BVD18" s="306"/>
      <c r="BVE18" s="307"/>
      <c r="BVF18" s="306"/>
      <c r="BVG18" s="307"/>
      <c r="BVH18" s="306"/>
      <c r="BVI18" s="307"/>
      <c r="BVJ18" s="306"/>
      <c r="BVK18" s="307"/>
      <c r="BVL18" s="306"/>
      <c r="BVM18" s="307"/>
      <c r="BVN18" s="306"/>
      <c r="BVO18" s="307"/>
      <c r="BVP18" s="306"/>
      <c r="BVQ18" s="307"/>
      <c r="BVR18" s="306"/>
      <c r="BVS18" s="307"/>
      <c r="BVT18" s="306"/>
      <c r="BVU18" s="307"/>
      <c r="BVV18" s="306"/>
      <c r="BVW18" s="307"/>
      <c r="BVX18" s="306"/>
      <c r="BVY18" s="307"/>
      <c r="BVZ18" s="306"/>
      <c r="BWA18" s="307"/>
      <c r="BWB18" s="306"/>
      <c r="BWC18" s="307"/>
      <c r="BWD18" s="306"/>
      <c r="BWE18" s="307"/>
      <c r="BWF18" s="306"/>
      <c r="BWG18" s="307"/>
      <c r="BWH18" s="306"/>
      <c r="BWI18" s="307"/>
      <c r="BWJ18" s="306"/>
      <c r="BWK18" s="307"/>
      <c r="BWL18" s="306"/>
      <c r="BWM18" s="307"/>
      <c r="BWN18" s="306"/>
      <c r="BWO18" s="307"/>
      <c r="BWP18" s="306"/>
      <c r="BWQ18" s="307"/>
      <c r="BWR18" s="306"/>
      <c r="BWS18" s="307"/>
      <c r="BWT18" s="306"/>
      <c r="BWU18" s="307"/>
      <c r="BWV18" s="306"/>
      <c r="BWW18" s="307"/>
      <c r="BWX18" s="306"/>
      <c r="BWY18" s="307"/>
      <c r="BWZ18" s="306"/>
      <c r="BXA18" s="307"/>
      <c r="BXB18" s="306"/>
      <c r="BXC18" s="307"/>
      <c r="BXD18" s="306"/>
      <c r="BXE18" s="307"/>
      <c r="BXF18" s="306"/>
      <c r="BXG18" s="307"/>
      <c r="BXH18" s="306"/>
      <c r="BXI18" s="307"/>
      <c r="BXJ18" s="306"/>
      <c r="BXK18" s="307"/>
      <c r="BXL18" s="306"/>
      <c r="BXM18" s="307"/>
      <c r="BXN18" s="306"/>
      <c r="BXO18" s="307"/>
      <c r="BXP18" s="306"/>
      <c r="BXQ18" s="307"/>
      <c r="BXR18" s="306"/>
      <c r="BXS18" s="307"/>
      <c r="BXT18" s="306"/>
      <c r="BXU18" s="307"/>
      <c r="BXV18" s="306"/>
      <c r="BXW18" s="307"/>
      <c r="BXX18" s="306"/>
      <c r="BXY18" s="307"/>
      <c r="BXZ18" s="306"/>
      <c r="BYA18" s="307"/>
      <c r="BYB18" s="306"/>
      <c r="BYC18" s="307"/>
      <c r="BYD18" s="306"/>
      <c r="BYE18" s="307"/>
      <c r="BYF18" s="306"/>
      <c r="BYG18" s="307"/>
      <c r="BYH18" s="306"/>
      <c r="BYI18" s="307"/>
      <c r="BYJ18" s="306"/>
      <c r="BYK18" s="307"/>
      <c r="BYL18" s="306"/>
      <c r="BYM18" s="307"/>
      <c r="BYN18" s="306"/>
      <c r="BYO18" s="307"/>
      <c r="BYP18" s="306"/>
      <c r="BYQ18" s="307"/>
      <c r="BYR18" s="306"/>
      <c r="BYS18" s="307"/>
      <c r="BYT18" s="306"/>
      <c r="BYU18" s="307"/>
      <c r="BYV18" s="306"/>
      <c r="BYW18" s="307"/>
      <c r="BYX18" s="306"/>
      <c r="BYY18" s="307"/>
      <c r="BYZ18" s="306"/>
      <c r="BZA18" s="307"/>
      <c r="BZB18" s="306"/>
      <c r="BZC18" s="307"/>
      <c r="BZD18" s="306"/>
      <c r="BZE18" s="307"/>
      <c r="BZF18" s="306"/>
      <c r="BZG18" s="307"/>
      <c r="BZH18" s="306"/>
      <c r="BZI18" s="307"/>
      <c r="BZJ18" s="306"/>
      <c r="BZK18" s="307"/>
      <c r="BZL18" s="306"/>
      <c r="BZM18" s="307"/>
      <c r="BZN18" s="306"/>
      <c r="BZO18" s="307"/>
      <c r="BZP18" s="306"/>
      <c r="BZQ18" s="307"/>
      <c r="BZR18" s="306"/>
      <c r="BZS18" s="307"/>
      <c r="BZT18" s="306"/>
      <c r="BZU18" s="307"/>
      <c r="BZV18" s="306"/>
      <c r="BZW18" s="307"/>
      <c r="BZX18" s="306"/>
      <c r="BZY18" s="307"/>
      <c r="BZZ18" s="306"/>
      <c r="CAA18" s="307"/>
      <c r="CAB18" s="306"/>
      <c r="CAC18" s="307"/>
      <c r="CAD18" s="306"/>
      <c r="CAE18" s="307"/>
      <c r="CAF18" s="306"/>
      <c r="CAG18" s="307"/>
      <c r="CAH18" s="306"/>
      <c r="CAI18" s="307"/>
      <c r="CAJ18" s="306"/>
      <c r="CAK18" s="307"/>
      <c r="CAL18" s="306"/>
      <c r="CAM18" s="307"/>
      <c r="CAN18" s="306"/>
      <c r="CAO18" s="307"/>
      <c r="CAP18" s="306"/>
      <c r="CAQ18" s="307"/>
      <c r="CAR18" s="306"/>
      <c r="CAS18" s="307"/>
      <c r="CAT18" s="306"/>
      <c r="CAU18" s="307"/>
      <c r="CAV18" s="306"/>
      <c r="CAW18" s="307"/>
      <c r="CAX18" s="306"/>
      <c r="CAY18" s="307"/>
      <c r="CAZ18" s="306"/>
      <c r="CBA18" s="307"/>
      <c r="CBB18" s="306"/>
      <c r="CBC18" s="307"/>
      <c r="CBD18" s="306"/>
      <c r="CBE18" s="307"/>
      <c r="CBF18" s="306"/>
      <c r="CBG18" s="307"/>
      <c r="CBH18" s="306"/>
      <c r="CBI18" s="307"/>
      <c r="CBJ18" s="306"/>
      <c r="CBK18" s="307"/>
      <c r="CBL18" s="306"/>
      <c r="CBM18" s="307"/>
      <c r="CBN18" s="306"/>
      <c r="CBO18" s="307"/>
      <c r="CBP18" s="306"/>
      <c r="CBQ18" s="307"/>
      <c r="CBR18" s="306"/>
      <c r="CBS18" s="307"/>
      <c r="CBT18" s="306"/>
      <c r="CBU18" s="307"/>
      <c r="CBV18" s="306"/>
      <c r="CBW18" s="307"/>
      <c r="CBX18" s="306"/>
      <c r="CBY18" s="307"/>
      <c r="CBZ18" s="306"/>
      <c r="CCA18" s="307"/>
      <c r="CCB18" s="306"/>
      <c r="CCC18" s="307"/>
      <c r="CCD18" s="306"/>
      <c r="CCE18" s="307"/>
      <c r="CCF18" s="306"/>
      <c r="CCG18" s="307"/>
      <c r="CCH18" s="306"/>
      <c r="CCI18" s="307"/>
      <c r="CCJ18" s="306"/>
      <c r="CCK18" s="307"/>
      <c r="CCL18" s="306"/>
      <c r="CCM18" s="307"/>
      <c r="CCN18" s="306"/>
      <c r="CCO18" s="307"/>
      <c r="CCP18" s="306"/>
      <c r="CCQ18" s="307"/>
      <c r="CCR18" s="306"/>
      <c r="CCS18" s="307"/>
      <c r="CCT18" s="306"/>
      <c r="CCU18" s="307"/>
      <c r="CCV18" s="306"/>
      <c r="CCW18" s="307"/>
      <c r="CCX18" s="306"/>
      <c r="CCY18" s="307"/>
      <c r="CCZ18" s="306"/>
      <c r="CDA18" s="307"/>
      <c r="CDB18" s="306"/>
      <c r="CDC18" s="307"/>
      <c r="CDD18" s="306"/>
      <c r="CDE18" s="307"/>
      <c r="CDF18" s="306"/>
      <c r="CDG18" s="307"/>
      <c r="CDH18" s="306"/>
      <c r="CDI18" s="307"/>
      <c r="CDJ18" s="306"/>
      <c r="CDK18" s="307"/>
      <c r="CDL18" s="306"/>
      <c r="CDM18" s="307"/>
      <c r="CDN18" s="306"/>
      <c r="CDO18" s="307"/>
      <c r="CDP18" s="306"/>
      <c r="CDQ18" s="307"/>
      <c r="CDR18" s="306"/>
      <c r="CDS18" s="307"/>
      <c r="CDT18" s="306"/>
      <c r="CDU18" s="307"/>
      <c r="CDV18" s="306"/>
      <c r="CDW18" s="307"/>
      <c r="CDX18" s="306"/>
      <c r="CDY18" s="307"/>
      <c r="CDZ18" s="306"/>
      <c r="CEA18" s="307"/>
      <c r="CEB18" s="306"/>
      <c r="CEC18" s="307"/>
      <c r="CED18" s="306"/>
      <c r="CEE18" s="307"/>
      <c r="CEF18" s="306"/>
      <c r="CEG18" s="307"/>
      <c r="CEH18" s="306"/>
      <c r="CEI18" s="307"/>
      <c r="CEJ18" s="306"/>
      <c r="CEK18" s="307"/>
      <c r="CEL18" s="306"/>
      <c r="CEM18" s="307"/>
      <c r="CEN18" s="306"/>
      <c r="CEO18" s="307"/>
      <c r="CEP18" s="306"/>
      <c r="CEQ18" s="307"/>
      <c r="CER18" s="306"/>
      <c r="CES18" s="307"/>
      <c r="CET18" s="306"/>
      <c r="CEU18" s="307"/>
      <c r="CEV18" s="306"/>
      <c r="CEW18" s="307"/>
      <c r="CEX18" s="306"/>
      <c r="CEY18" s="307"/>
      <c r="CEZ18" s="306"/>
      <c r="CFA18" s="307"/>
      <c r="CFB18" s="306"/>
      <c r="CFC18" s="307"/>
      <c r="CFD18" s="306"/>
      <c r="CFE18" s="307"/>
      <c r="CFF18" s="306"/>
      <c r="CFG18" s="307"/>
      <c r="CFH18" s="306"/>
      <c r="CFI18" s="307"/>
      <c r="CFJ18" s="306"/>
      <c r="CFK18" s="307"/>
      <c r="CFL18" s="306"/>
      <c r="CFM18" s="307"/>
      <c r="CFN18" s="306"/>
      <c r="CFO18" s="307"/>
      <c r="CFP18" s="306"/>
      <c r="CFQ18" s="307"/>
      <c r="CFR18" s="306"/>
      <c r="CFS18" s="307"/>
      <c r="CFT18" s="306"/>
      <c r="CFU18" s="307"/>
      <c r="CFV18" s="306"/>
      <c r="CFW18" s="307"/>
      <c r="CFX18" s="306"/>
      <c r="CFY18" s="307"/>
      <c r="CFZ18" s="306"/>
      <c r="CGA18" s="307"/>
      <c r="CGB18" s="306"/>
      <c r="CGC18" s="307"/>
      <c r="CGD18" s="306"/>
      <c r="CGE18" s="307"/>
      <c r="CGF18" s="306"/>
      <c r="CGG18" s="307"/>
      <c r="CGH18" s="306"/>
      <c r="CGI18" s="307"/>
      <c r="CGJ18" s="306"/>
      <c r="CGK18" s="307"/>
      <c r="CGL18" s="306"/>
      <c r="CGM18" s="307"/>
      <c r="CGN18" s="306"/>
      <c r="CGO18" s="307"/>
      <c r="CGP18" s="306"/>
      <c r="CGQ18" s="307"/>
      <c r="CGR18" s="306"/>
      <c r="CGS18" s="307"/>
      <c r="CGT18" s="306"/>
      <c r="CGU18" s="307"/>
      <c r="CGV18" s="306"/>
      <c r="CGW18" s="307"/>
      <c r="CGX18" s="306"/>
      <c r="CGY18" s="307"/>
      <c r="CGZ18" s="306"/>
      <c r="CHA18" s="307"/>
      <c r="CHB18" s="306"/>
      <c r="CHC18" s="307"/>
      <c r="CHD18" s="306"/>
      <c r="CHE18" s="307"/>
      <c r="CHF18" s="306"/>
      <c r="CHG18" s="307"/>
      <c r="CHH18" s="306"/>
      <c r="CHI18" s="307"/>
      <c r="CHJ18" s="306"/>
      <c r="CHK18" s="307"/>
      <c r="CHL18" s="306"/>
      <c r="CHM18" s="307"/>
      <c r="CHN18" s="306"/>
      <c r="CHO18" s="307"/>
      <c r="CHP18" s="306"/>
      <c r="CHQ18" s="307"/>
      <c r="CHR18" s="306"/>
      <c r="CHS18" s="307"/>
      <c r="CHT18" s="306"/>
      <c r="CHU18" s="307"/>
      <c r="CHV18" s="306"/>
      <c r="CHW18" s="307"/>
      <c r="CHX18" s="306"/>
      <c r="CHY18" s="307"/>
      <c r="CHZ18" s="306"/>
      <c r="CIA18" s="307"/>
      <c r="CIB18" s="306"/>
      <c r="CIC18" s="307"/>
      <c r="CID18" s="306"/>
      <c r="CIE18" s="307"/>
      <c r="CIF18" s="306"/>
      <c r="CIG18" s="307"/>
      <c r="CIH18" s="306"/>
      <c r="CII18" s="307"/>
      <c r="CIJ18" s="306"/>
      <c r="CIK18" s="307"/>
      <c r="CIL18" s="306"/>
      <c r="CIM18" s="307"/>
      <c r="CIN18" s="306"/>
      <c r="CIO18" s="307"/>
      <c r="CIP18" s="306"/>
      <c r="CIQ18" s="307"/>
      <c r="CIR18" s="306"/>
      <c r="CIS18" s="307"/>
      <c r="CIT18" s="306"/>
      <c r="CIU18" s="307"/>
      <c r="CIV18" s="306"/>
      <c r="CIW18" s="307"/>
      <c r="CIX18" s="306"/>
      <c r="CIY18" s="307"/>
      <c r="CIZ18" s="306"/>
      <c r="CJA18" s="307"/>
      <c r="CJB18" s="306"/>
      <c r="CJC18" s="307"/>
      <c r="CJD18" s="306"/>
      <c r="CJE18" s="307"/>
      <c r="CJF18" s="306"/>
      <c r="CJG18" s="307"/>
      <c r="CJH18" s="306"/>
      <c r="CJI18" s="307"/>
      <c r="CJJ18" s="306"/>
      <c r="CJK18" s="307"/>
      <c r="CJL18" s="306"/>
      <c r="CJM18" s="307"/>
      <c r="CJN18" s="306"/>
      <c r="CJO18" s="307"/>
      <c r="CJP18" s="306"/>
      <c r="CJQ18" s="307"/>
      <c r="CJR18" s="306"/>
      <c r="CJS18" s="307"/>
      <c r="CJT18" s="306"/>
      <c r="CJU18" s="307"/>
      <c r="CJV18" s="306"/>
      <c r="CJW18" s="307"/>
      <c r="CJX18" s="306"/>
      <c r="CJY18" s="307"/>
      <c r="CJZ18" s="306"/>
      <c r="CKA18" s="307"/>
      <c r="CKB18" s="306"/>
      <c r="CKC18" s="307"/>
      <c r="CKD18" s="306"/>
      <c r="CKE18" s="307"/>
      <c r="CKF18" s="306"/>
      <c r="CKG18" s="307"/>
      <c r="CKH18" s="306"/>
      <c r="CKI18" s="307"/>
      <c r="CKJ18" s="306"/>
      <c r="CKK18" s="307"/>
      <c r="CKL18" s="306"/>
      <c r="CKM18" s="307"/>
      <c r="CKN18" s="306"/>
      <c r="CKO18" s="307"/>
      <c r="CKP18" s="306"/>
      <c r="CKQ18" s="307"/>
      <c r="CKR18" s="306"/>
      <c r="CKS18" s="307"/>
      <c r="CKT18" s="306"/>
      <c r="CKU18" s="307"/>
      <c r="CKV18" s="306"/>
      <c r="CKW18" s="307"/>
      <c r="CKX18" s="306"/>
      <c r="CKY18" s="307"/>
      <c r="CKZ18" s="306"/>
      <c r="CLA18" s="307"/>
      <c r="CLB18" s="306"/>
      <c r="CLC18" s="307"/>
      <c r="CLD18" s="306"/>
      <c r="CLE18" s="307"/>
      <c r="CLF18" s="306"/>
      <c r="CLG18" s="307"/>
      <c r="CLH18" s="306"/>
      <c r="CLI18" s="307"/>
      <c r="CLJ18" s="306"/>
      <c r="CLK18" s="307"/>
      <c r="CLL18" s="306"/>
      <c r="CLM18" s="307"/>
      <c r="CLN18" s="306"/>
      <c r="CLO18" s="307"/>
      <c r="CLP18" s="306"/>
      <c r="CLQ18" s="307"/>
      <c r="CLR18" s="306"/>
      <c r="CLS18" s="307"/>
      <c r="CLT18" s="306"/>
      <c r="CLU18" s="307"/>
      <c r="CLV18" s="306"/>
      <c r="CLW18" s="307"/>
      <c r="CLX18" s="306"/>
      <c r="CLY18" s="307"/>
      <c r="CLZ18" s="306"/>
      <c r="CMA18" s="307"/>
      <c r="CMB18" s="306"/>
      <c r="CMC18" s="307"/>
      <c r="CMD18" s="306"/>
      <c r="CME18" s="307"/>
      <c r="CMF18" s="306"/>
      <c r="CMG18" s="307"/>
      <c r="CMH18" s="306"/>
      <c r="CMI18" s="307"/>
      <c r="CMJ18" s="306"/>
      <c r="CMK18" s="307"/>
      <c r="CML18" s="306"/>
      <c r="CMM18" s="307"/>
      <c r="CMN18" s="306"/>
      <c r="CMO18" s="307"/>
      <c r="CMP18" s="306"/>
      <c r="CMQ18" s="307"/>
      <c r="CMR18" s="306"/>
      <c r="CMS18" s="307"/>
      <c r="CMT18" s="306"/>
      <c r="CMU18" s="307"/>
      <c r="CMV18" s="306"/>
      <c r="CMW18" s="307"/>
      <c r="CMX18" s="306"/>
      <c r="CMY18" s="307"/>
      <c r="CMZ18" s="306"/>
      <c r="CNA18" s="307"/>
      <c r="CNB18" s="306"/>
      <c r="CNC18" s="307"/>
      <c r="CND18" s="306"/>
      <c r="CNE18" s="307"/>
      <c r="CNF18" s="306"/>
      <c r="CNG18" s="307"/>
      <c r="CNH18" s="306"/>
      <c r="CNI18" s="307"/>
      <c r="CNJ18" s="306"/>
      <c r="CNK18" s="307"/>
      <c r="CNL18" s="306"/>
      <c r="CNM18" s="307"/>
      <c r="CNN18" s="306"/>
      <c r="CNO18" s="307"/>
      <c r="CNP18" s="306"/>
      <c r="CNQ18" s="307"/>
      <c r="CNR18" s="306"/>
      <c r="CNS18" s="307"/>
      <c r="CNT18" s="306"/>
      <c r="CNU18" s="307"/>
      <c r="CNV18" s="306"/>
      <c r="CNW18" s="307"/>
      <c r="CNX18" s="306"/>
      <c r="CNY18" s="307"/>
      <c r="CNZ18" s="306"/>
      <c r="COA18" s="307"/>
      <c r="COB18" s="306"/>
      <c r="COC18" s="307"/>
      <c r="COD18" s="306"/>
      <c r="COE18" s="307"/>
      <c r="COF18" s="306"/>
      <c r="COG18" s="307"/>
      <c r="COH18" s="306"/>
      <c r="COI18" s="307"/>
      <c r="COJ18" s="306"/>
      <c r="COK18" s="307"/>
      <c r="COL18" s="306"/>
      <c r="COM18" s="307"/>
      <c r="CON18" s="306"/>
      <c r="COO18" s="307"/>
      <c r="COP18" s="306"/>
      <c r="COQ18" s="307"/>
      <c r="COR18" s="306"/>
      <c r="COS18" s="307"/>
      <c r="COT18" s="306"/>
      <c r="COU18" s="307"/>
      <c r="COV18" s="306"/>
      <c r="COW18" s="307"/>
      <c r="COX18" s="306"/>
      <c r="COY18" s="307"/>
      <c r="COZ18" s="306"/>
      <c r="CPA18" s="307"/>
      <c r="CPB18" s="306"/>
      <c r="CPC18" s="307"/>
      <c r="CPD18" s="306"/>
      <c r="CPE18" s="307"/>
      <c r="CPF18" s="306"/>
      <c r="CPG18" s="307"/>
      <c r="CPH18" s="306"/>
      <c r="CPI18" s="307"/>
      <c r="CPJ18" s="306"/>
      <c r="CPK18" s="307"/>
      <c r="CPL18" s="306"/>
      <c r="CPM18" s="307"/>
      <c r="CPN18" s="306"/>
      <c r="CPO18" s="307"/>
      <c r="CPP18" s="306"/>
      <c r="CPQ18" s="307"/>
      <c r="CPR18" s="306"/>
      <c r="CPS18" s="307"/>
      <c r="CPT18" s="306"/>
      <c r="CPU18" s="307"/>
      <c r="CPV18" s="306"/>
      <c r="CPW18" s="307"/>
      <c r="CPX18" s="306"/>
      <c r="CPY18" s="307"/>
      <c r="CPZ18" s="306"/>
      <c r="CQA18" s="307"/>
      <c r="CQB18" s="306"/>
      <c r="CQC18" s="307"/>
      <c r="CQD18" s="306"/>
      <c r="CQE18" s="307"/>
      <c r="CQF18" s="306"/>
      <c r="CQG18" s="307"/>
      <c r="CQH18" s="306"/>
      <c r="CQI18" s="307"/>
      <c r="CQJ18" s="306"/>
      <c r="CQK18" s="307"/>
      <c r="CQL18" s="306"/>
      <c r="CQM18" s="307"/>
      <c r="CQN18" s="306"/>
      <c r="CQO18" s="307"/>
      <c r="CQP18" s="306"/>
      <c r="CQQ18" s="307"/>
      <c r="CQR18" s="306"/>
      <c r="CQS18" s="307"/>
      <c r="CQT18" s="306"/>
      <c r="CQU18" s="307"/>
      <c r="CQV18" s="306"/>
      <c r="CQW18" s="307"/>
      <c r="CQX18" s="306"/>
      <c r="CQY18" s="307"/>
      <c r="CQZ18" s="306"/>
      <c r="CRA18" s="307"/>
      <c r="CRB18" s="306"/>
      <c r="CRC18" s="307"/>
      <c r="CRD18" s="306"/>
      <c r="CRE18" s="307"/>
      <c r="CRF18" s="306"/>
      <c r="CRG18" s="307"/>
      <c r="CRH18" s="306"/>
      <c r="CRI18" s="307"/>
      <c r="CRJ18" s="306"/>
      <c r="CRK18" s="307"/>
      <c r="CRL18" s="306"/>
      <c r="CRM18" s="307"/>
      <c r="CRN18" s="306"/>
      <c r="CRO18" s="307"/>
      <c r="CRP18" s="306"/>
      <c r="CRQ18" s="307"/>
      <c r="CRR18" s="306"/>
      <c r="CRS18" s="307"/>
      <c r="CRT18" s="306"/>
      <c r="CRU18" s="307"/>
      <c r="CRV18" s="306"/>
      <c r="CRW18" s="307"/>
      <c r="CRX18" s="306"/>
      <c r="CRY18" s="307"/>
      <c r="CRZ18" s="306"/>
      <c r="CSA18" s="307"/>
      <c r="CSB18" s="306"/>
      <c r="CSC18" s="307"/>
      <c r="CSD18" s="306"/>
      <c r="CSE18" s="307"/>
      <c r="CSF18" s="306"/>
      <c r="CSG18" s="307"/>
      <c r="CSH18" s="306"/>
      <c r="CSI18" s="307"/>
      <c r="CSJ18" s="306"/>
      <c r="CSK18" s="307"/>
      <c r="CSL18" s="306"/>
      <c r="CSM18" s="307"/>
      <c r="CSN18" s="306"/>
      <c r="CSO18" s="307"/>
      <c r="CSP18" s="306"/>
      <c r="CSQ18" s="307"/>
      <c r="CSR18" s="306"/>
      <c r="CSS18" s="307"/>
      <c r="CST18" s="306"/>
      <c r="CSU18" s="307"/>
      <c r="CSV18" s="306"/>
      <c r="CSW18" s="307"/>
      <c r="CSX18" s="306"/>
      <c r="CSY18" s="307"/>
      <c r="CSZ18" s="306"/>
      <c r="CTA18" s="307"/>
      <c r="CTB18" s="306"/>
      <c r="CTC18" s="307"/>
      <c r="CTD18" s="306"/>
      <c r="CTE18" s="307"/>
      <c r="CTF18" s="306"/>
      <c r="CTG18" s="307"/>
      <c r="CTH18" s="306"/>
      <c r="CTI18" s="307"/>
      <c r="CTJ18" s="306"/>
      <c r="CTK18" s="307"/>
      <c r="CTL18" s="306"/>
      <c r="CTM18" s="307"/>
      <c r="CTN18" s="306"/>
      <c r="CTO18" s="307"/>
      <c r="CTP18" s="306"/>
      <c r="CTQ18" s="307"/>
      <c r="CTR18" s="306"/>
      <c r="CTS18" s="307"/>
      <c r="CTT18" s="306"/>
      <c r="CTU18" s="307"/>
      <c r="CTV18" s="306"/>
      <c r="CTW18" s="307"/>
      <c r="CTX18" s="306"/>
      <c r="CTY18" s="307"/>
      <c r="CTZ18" s="306"/>
      <c r="CUA18" s="307"/>
      <c r="CUB18" s="306"/>
      <c r="CUC18" s="307"/>
      <c r="CUD18" s="306"/>
      <c r="CUE18" s="307"/>
      <c r="CUF18" s="306"/>
      <c r="CUG18" s="307"/>
      <c r="CUH18" s="306"/>
      <c r="CUI18" s="307"/>
      <c r="CUJ18" s="306"/>
      <c r="CUK18" s="307"/>
      <c r="CUL18" s="306"/>
      <c r="CUM18" s="307"/>
      <c r="CUN18" s="306"/>
      <c r="CUO18" s="307"/>
      <c r="CUP18" s="306"/>
      <c r="CUQ18" s="307"/>
      <c r="CUR18" s="306"/>
      <c r="CUS18" s="307"/>
      <c r="CUT18" s="306"/>
      <c r="CUU18" s="307"/>
      <c r="CUV18" s="306"/>
      <c r="CUW18" s="307"/>
      <c r="CUX18" s="306"/>
      <c r="CUY18" s="307"/>
      <c r="CUZ18" s="306"/>
      <c r="CVA18" s="307"/>
      <c r="CVB18" s="306"/>
      <c r="CVC18" s="307"/>
      <c r="CVD18" s="306"/>
      <c r="CVE18" s="307"/>
      <c r="CVF18" s="306"/>
      <c r="CVG18" s="307"/>
      <c r="CVH18" s="306"/>
      <c r="CVI18" s="307"/>
      <c r="CVJ18" s="306"/>
      <c r="CVK18" s="307"/>
      <c r="CVL18" s="306"/>
      <c r="CVM18" s="307"/>
      <c r="CVN18" s="306"/>
      <c r="CVO18" s="307"/>
      <c r="CVP18" s="306"/>
      <c r="CVQ18" s="307"/>
      <c r="CVR18" s="306"/>
      <c r="CVS18" s="307"/>
      <c r="CVT18" s="306"/>
      <c r="CVU18" s="307"/>
      <c r="CVV18" s="306"/>
      <c r="CVW18" s="307"/>
      <c r="CVX18" s="306"/>
      <c r="CVY18" s="307"/>
      <c r="CVZ18" s="306"/>
      <c r="CWA18" s="307"/>
      <c r="CWB18" s="306"/>
      <c r="CWC18" s="307"/>
      <c r="CWD18" s="306"/>
      <c r="CWE18" s="307"/>
      <c r="CWF18" s="306"/>
      <c r="CWG18" s="307"/>
      <c r="CWH18" s="306"/>
      <c r="CWI18" s="307"/>
      <c r="CWJ18" s="306"/>
      <c r="CWK18" s="307"/>
      <c r="CWL18" s="306"/>
      <c r="CWM18" s="307"/>
      <c r="CWN18" s="306"/>
      <c r="CWO18" s="307"/>
      <c r="CWP18" s="306"/>
      <c r="CWQ18" s="307"/>
      <c r="CWR18" s="306"/>
      <c r="CWS18" s="307"/>
      <c r="CWT18" s="306"/>
      <c r="CWU18" s="307"/>
      <c r="CWV18" s="306"/>
      <c r="CWW18" s="307"/>
      <c r="CWX18" s="306"/>
      <c r="CWY18" s="307"/>
      <c r="CWZ18" s="306"/>
      <c r="CXA18" s="307"/>
      <c r="CXB18" s="306"/>
      <c r="CXC18" s="307"/>
      <c r="CXD18" s="306"/>
      <c r="CXE18" s="307"/>
      <c r="CXF18" s="306"/>
      <c r="CXG18" s="307"/>
      <c r="CXH18" s="306"/>
      <c r="CXI18" s="307"/>
      <c r="CXJ18" s="306"/>
      <c r="CXK18" s="307"/>
      <c r="CXL18" s="306"/>
      <c r="CXM18" s="307"/>
      <c r="CXN18" s="306"/>
      <c r="CXO18" s="307"/>
      <c r="CXP18" s="306"/>
      <c r="CXQ18" s="307"/>
      <c r="CXR18" s="306"/>
      <c r="CXS18" s="307"/>
      <c r="CXT18" s="306"/>
      <c r="CXU18" s="307"/>
      <c r="CXV18" s="306"/>
      <c r="CXW18" s="307"/>
      <c r="CXX18" s="306"/>
      <c r="CXY18" s="307"/>
      <c r="CXZ18" s="306"/>
      <c r="CYA18" s="307"/>
      <c r="CYB18" s="306"/>
      <c r="CYC18" s="307"/>
      <c r="CYD18" s="306"/>
      <c r="CYE18" s="307"/>
      <c r="CYF18" s="306"/>
      <c r="CYG18" s="307"/>
      <c r="CYH18" s="306"/>
      <c r="CYI18" s="307"/>
      <c r="CYJ18" s="306"/>
      <c r="CYK18" s="307"/>
      <c r="CYL18" s="306"/>
      <c r="CYM18" s="307"/>
      <c r="CYN18" s="306"/>
      <c r="CYO18" s="307"/>
      <c r="CYP18" s="306"/>
      <c r="CYQ18" s="307"/>
      <c r="CYR18" s="306"/>
      <c r="CYS18" s="307"/>
      <c r="CYT18" s="306"/>
      <c r="CYU18" s="307"/>
      <c r="CYV18" s="306"/>
      <c r="CYW18" s="307"/>
      <c r="CYX18" s="306"/>
      <c r="CYY18" s="307"/>
      <c r="CYZ18" s="306"/>
      <c r="CZA18" s="307"/>
      <c r="CZB18" s="306"/>
      <c r="CZC18" s="307"/>
      <c r="CZD18" s="306"/>
      <c r="CZE18" s="307"/>
      <c r="CZF18" s="306"/>
      <c r="CZG18" s="307"/>
      <c r="CZH18" s="306"/>
      <c r="CZI18" s="307"/>
      <c r="CZJ18" s="306"/>
      <c r="CZK18" s="307"/>
      <c r="CZL18" s="306"/>
      <c r="CZM18" s="307"/>
      <c r="CZN18" s="306"/>
      <c r="CZO18" s="307"/>
      <c r="CZP18" s="306"/>
      <c r="CZQ18" s="307"/>
      <c r="CZR18" s="306"/>
      <c r="CZS18" s="307"/>
      <c r="CZT18" s="306"/>
      <c r="CZU18" s="307"/>
      <c r="CZV18" s="306"/>
      <c r="CZW18" s="307"/>
      <c r="CZX18" s="306"/>
      <c r="CZY18" s="307"/>
      <c r="CZZ18" s="306"/>
      <c r="DAA18" s="307"/>
      <c r="DAB18" s="306"/>
      <c r="DAC18" s="307"/>
      <c r="DAD18" s="306"/>
      <c r="DAE18" s="307"/>
      <c r="DAF18" s="306"/>
      <c r="DAG18" s="307"/>
      <c r="DAH18" s="306"/>
      <c r="DAI18" s="307"/>
      <c r="DAJ18" s="306"/>
      <c r="DAK18" s="307"/>
      <c r="DAL18" s="306"/>
      <c r="DAM18" s="307"/>
      <c r="DAN18" s="306"/>
      <c r="DAO18" s="307"/>
      <c r="DAP18" s="306"/>
      <c r="DAQ18" s="307"/>
      <c r="DAR18" s="306"/>
      <c r="DAS18" s="307"/>
      <c r="DAT18" s="306"/>
      <c r="DAU18" s="307"/>
      <c r="DAV18" s="306"/>
      <c r="DAW18" s="307"/>
      <c r="DAX18" s="306"/>
      <c r="DAY18" s="307"/>
      <c r="DAZ18" s="306"/>
      <c r="DBA18" s="307"/>
      <c r="DBB18" s="306"/>
      <c r="DBC18" s="307"/>
      <c r="DBD18" s="306"/>
      <c r="DBE18" s="307"/>
      <c r="DBF18" s="306"/>
      <c r="DBG18" s="307"/>
      <c r="DBH18" s="306"/>
      <c r="DBI18" s="307"/>
      <c r="DBJ18" s="306"/>
      <c r="DBK18" s="307"/>
      <c r="DBL18" s="306"/>
      <c r="DBM18" s="307"/>
      <c r="DBN18" s="306"/>
      <c r="DBO18" s="307"/>
      <c r="DBP18" s="306"/>
      <c r="DBQ18" s="307"/>
      <c r="DBR18" s="306"/>
      <c r="DBS18" s="307"/>
      <c r="DBT18" s="306"/>
      <c r="DBU18" s="307"/>
      <c r="DBV18" s="306"/>
      <c r="DBW18" s="307"/>
      <c r="DBX18" s="306"/>
      <c r="DBY18" s="307"/>
      <c r="DBZ18" s="306"/>
      <c r="DCA18" s="307"/>
      <c r="DCB18" s="306"/>
      <c r="DCC18" s="307"/>
      <c r="DCD18" s="306"/>
      <c r="DCE18" s="307"/>
      <c r="DCF18" s="306"/>
      <c r="DCG18" s="307"/>
      <c r="DCH18" s="306"/>
      <c r="DCI18" s="307"/>
      <c r="DCJ18" s="306"/>
      <c r="DCK18" s="307"/>
      <c r="DCL18" s="306"/>
      <c r="DCM18" s="307"/>
      <c r="DCN18" s="306"/>
      <c r="DCO18" s="307"/>
      <c r="DCP18" s="306"/>
      <c r="DCQ18" s="307"/>
      <c r="DCR18" s="306"/>
      <c r="DCS18" s="307"/>
      <c r="DCT18" s="306"/>
      <c r="DCU18" s="307"/>
      <c r="DCV18" s="306"/>
      <c r="DCW18" s="307"/>
      <c r="DCX18" s="306"/>
      <c r="DCY18" s="307"/>
      <c r="DCZ18" s="306"/>
      <c r="DDA18" s="307"/>
      <c r="DDB18" s="306"/>
      <c r="DDC18" s="307"/>
      <c r="DDD18" s="306"/>
      <c r="DDE18" s="307"/>
      <c r="DDF18" s="306"/>
      <c r="DDG18" s="307"/>
      <c r="DDH18" s="306"/>
      <c r="DDI18" s="307"/>
      <c r="DDJ18" s="306"/>
      <c r="DDK18" s="307"/>
      <c r="DDL18" s="306"/>
      <c r="DDM18" s="307"/>
      <c r="DDN18" s="306"/>
      <c r="DDO18" s="307"/>
      <c r="DDP18" s="306"/>
      <c r="DDQ18" s="307"/>
      <c r="DDR18" s="306"/>
      <c r="DDS18" s="307"/>
      <c r="DDT18" s="306"/>
      <c r="DDU18" s="307"/>
      <c r="DDV18" s="306"/>
      <c r="DDW18" s="307"/>
      <c r="DDX18" s="306"/>
      <c r="DDY18" s="307"/>
      <c r="DDZ18" s="306"/>
      <c r="DEA18" s="307"/>
      <c r="DEB18" s="306"/>
      <c r="DEC18" s="307"/>
      <c r="DED18" s="306"/>
      <c r="DEE18" s="307"/>
      <c r="DEF18" s="306"/>
      <c r="DEG18" s="307"/>
      <c r="DEH18" s="306"/>
      <c r="DEI18" s="307"/>
      <c r="DEJ18" s="306"/>
      <c r="DEK18" s="307"/>
      <c r="DEL18" s="306"/>
      <c r="DEM18" s="307"/>
      <c r="DEN18" s="306"/>
      <c r="DEO18" s="307"/>
      <c r="DEP18" s="306"/>
      <c r="DEQ18" s="307"/>
      <c r="DER18" s="306"/>
      <c r="DES18" s="307"/>
      <c r="DET18" s="306"/>
      <c r="DEU18" s="307"/>
      <c r="DEV18" s="306"/>
      <c r="DEW18" s="307"/>
      <c r="DEX18" s="306"/>
      <c r="DEY18" s="307"/>
      <c r="DEZ18" s="306"/>
      <c r="DFA18" s="307"/>
      <c r="DFB18" s="306"/>
      <c r="DFC18" s="307"/>
      <c r="DFD18" s="306"/>
      <c r="DFE18" s="307"/>
      <c r="DFF18" s="306"/>
      <c r="DFG18" s="307"/>
      <c r="DFH18" s="306"/>
      <c r="DFI18" s="307"/>
      <c r="DFJ18" s="306"/>
      <c r="DFK18" s="307"/>
      <c r="DFL18" s="306"/>
      <c r="DFM18" s="307"/>
      <c r="DFN18" s="306"/>
      <c r="DFO18" s="307"/>
      <c r="DFP18" s="306"/>
      <c r="DFQ18" s="307"/>
      <c r="DFR18" s="306"/>
      <c r="DFS18" s="307"/>
      <c r="DFT18" s="306"/>
      <c r="DFU18" s="307"/>
      <c r="DFV18" s="306"/>
      <c r="DFW18" s="307"/>
      <c r="DFX18" s="306"/>
      <c r="DFY18" s="307"/>
      <c r="DFZ18" s="306"/>
      <c r="DGA18" s="307"/>
      <c r="DGB18" s="306"/>
      <c r="DGC18" s="307"/>
      <c r="DGD18" s="306"/>
      <c r="DGE18" s="307"/>
      <c r="DGF18" s="306"/>
      <c r="DGG18" s="307"/>
      <c r="DGH18" s="306"/>
      <c r="DGI18" s="307"/>
      <c r="DGJ18" s="306"/>
      <c r="DGK18" s="307"/>
      <c r="DGL18" s="306"/>
      <c r="DGM18" s="307"/>
      <c r="DGN18" s="306"/>
      <c r="DGO18" s="307"/>
      <c r="DGP18" s="306"/>
      <c r="DGQ18" s="307"/>
      <c r="DGR18" s="306"/>
      <c r="DGS18" s="307"/>
      <c r="DGT18" s="306"/>
      <c r="DGU18" s="307"/>
      <c r="DGV18" s="306"/>
      <c r="DGW18" s="307"/>
      <c r="DGX18" s="306"/>
      <c r="DGY18" s="307"/>
      <c r="DGZ18" s="306"/>
      <c r="DHA18" s="307"/>
      <c r="DHB18" s="306"/>
      <c r="DHC18" s="307"/>
      <c r="DHD18" s="306"/>
      <c r="DHE18" s="307"/>
      <c r="DHF18" s="306"/>
      <c r="DHG18" s="307"/>
      <c r="DHH18" s="306"/>
      <c r="DHI18" s="307"/>
      <c r="DHJ18" s="306"/>
      <c r="DHK18" s="307"/>
      <c r="DHL18" s="306"/>
      <c r="DHM18" s="307"/>
      <c r="DHN18" s="306"/>
      <c r="DHO18" s="307"/>
      <c r="DHP18" s="306"/>
      <c r="DHQ18" s="307"/>
      <c r="DHR18" s="306"/>
      <c r="DHS18" s="307"/>
      <c r="DHT18" s="306"/>
      <c r="DHU18" s="307"/>
      <c r="DHV18" s="306"/>
      <c r="DHW18" s="307"/>
      <c r="DHX18" s="306"/>
      <c r="DHY18" s="307"/>
      <c r="DHZ18" s="306"/>
      <c r="DIA18" s="307"/>
      <c r="DIB18" s="306"/>
      <c r="DIC18" s="307"/>
      <c r="DID18" s="306"/>
      <c r="DIE18" s="307"/>
      <c r="DIF18" s="306"/>
      <c r="DIG18" s="307"/>
      <c r="DIH18" s="306"/>
      <c r="DII18" s="307"/>
      <c r="DIJ18" s="306"/>
      <c r="DIK18" s="307"/>
      <c r="DIL18" s="306"/>
      <c r="DIM18" s="307"/>
      <c r="DIN18" s="306"/>
      <c r="DIO18" s="307"/>
      <c r="DIP18" s="306"/>
      <c r="DIQ18" s="307"/>
      <c r="DIR18" s="306"/>
      <c r="DIS18" s="307"/>
      <c r="DIT18" s="306"/>
      <c r="DIU18" s="307"/>
      <c r="DIV18" s="306"/>
      <c r="DIW18" s="307"/>
      <c r="DIX18" s="306"/>
      <c r="DIY18" s="307"/>
      <c r="DIZ18" s="306"/>
      <c r="DJA18" s="307"/>
      <c r="DJB18" s="306"/>
      <c r="DJC18" s="307"/>
      <c r="DJD18" s="306"/>
      <c r="DJE18" s="307"/>
      <c r="DJF18" s="306"/>
      <c r="DJG18" s="307"/>
      <c r="DJH18" s="306"/>
      <c r="DJI18" s="307"/>
      <c r="DJJ18" s="306"/>
      <c r="DJK18" s="307"/>
      <c r="DJL18" s="306"/>
      <c r="DJM18" s="307"/>
      <c r="DJN18" s="306"/>
      <c r="DJO18" s="307"/>
      <c r="DJP18" s="306"/>
      <c r="DJQ18" s="307"/>
      <c r="DJR18" s="306"/>
      <c r="DJS18" s="307"/>
      <c r="DJT18" s="306"/>
      <c r="DJU18" s="307"/>
      <c r="DJV18" s="306"/>
      <c r="DJW18" s="307"/>
      <c r="DJX18" s="306"/>
      <c r="DJY18" s="307"/>
      <c r="DJZ18" s="306"/>
      <c r="DKA18" s="307"/>
      <c r="DKB18" s="306"/>
      <c r="DKC18" s="307"/>
      <c r="DKD18" s="306"/>
      <c r="DKE18" s="307"/>
      <c r="DKF18" s="306"/>
      <c r="DKG18" s="307"/>
      <c r="DKH18" s="306"/>
      <c r="DKI18" s="307"/>
      <c r="DKJ18" s="306"/>
      <c r="DKK18" s="307"/>
      <c r="DKL18" s="306"/>
      <c r="DKM18" s="307"/>
      <c r="DKN18" s="306"/>
      <c r="DKO18" s="307"/>
      <c r="DKP18" s="306"/>
      <c r="DKQ18" s="307"/>
      <c r="DKR18" s="306"/>
      <c r="DKS18" s="307"/>
      <c r="DKT18" s="306"/>
      <c r="DKU18" s="307"/>
      <c r="DKV18" s="306"/>
      <c r="DKW18" s="307"/>
      <c r="DKX18" s="306"/>
      <c r="DKY18" s="307"/>
      <c r="DKZ18" s="306"/>
      <c r="DLA18" s="307"/>
      <c r="DLB18" s="306"/>
      <c r="DLC18" s="307"/>
      <c r="DLD18" s="306"/>
      <c r="DLE18" s="307"/>
      <c r="DLF18" s="306"/>
      <c r="DLG18" s="307"/>
      <c r="DLH18" s="306"/>
      <c r="DLI18" s="307"/>
      <c r="DLJ18" s="306"/>
      <c r="DLK18" s="307"/>
      <c r="DLL18" s="306"/>
      <c r="DLM18" s="307"/>
      <c r="DLN18" s="306"/>
      <c r="DLO18" s="307"/>
      <c r="DLP18" s="306"/>
      <c r="DLQ18" s="307"/>
      <c r="DLR18" s="306"/>
      <c r="DLS18" s="307"/>
      <c r="DLT18" s="306"/>
      <c r="DLU18" s="307"/>
      <c r="DLV18" s="306"/>
      <c r="DLW18" s="307"/>
      <c r="DLX18" s="306"/>
      <c r="DLY18" s="307"/>
      <c r="DLZ18" s="306"/>
      <c r="DMA18" s="307"/>
      <c r="DMB18" s="306"/>
      <c r="DMC18" s="307"/>
      <c r="DMD18" s="306"/>
      <c r="DME18" s="307"/>
      <c r="DMF18" s="306"/>
      <c r="DMG18" s="307"/>
      <c r="DMH18" s="306"/>
      <c r="DMI18" s="307"/>
      <c r="DMJ18" s="306"/>
      <c r="DMK18" s="307"/>
      <c r="DML18" s="306"/>
      <c r="DMM18" s="307"/>
      <c r="DMN18" s="306"/>
      <c r="DMO18" s="307"/>
      <c r="DMP18" s="306"/>
      <c r="DMQ18" s="307"/>
      <c r="DMR18" s="306"/>
      <c r="DMS18" s="307"/>
      <c r="DMT18" s="306"/>
      <c r="DMU18" s="307"/>
      <c r="DMV18" s="306"/>
      <c r="DMW18" s="307"/>
      <c r="DMX18" s="306"/>
      <c r="DMY18" s="307"/>
      <c r="DMZ18" s="306"/>
      <c r="DNA18" s="307"/>
      <c r="DNB18" s="306"/>
      <c r="DNC18" s="307"/>
      <c r="DND18" s="306"/>
      <c r="DNE18" s="307"/>
      <c r="DNF18" s="306"/>
      <c r="DNG18" s="307"/>
      <c r="DNH18" s="306"/>
      <c r="DNI18" s="307"/>
      <c r="DNJ18" s="306"/>
      <c r="DNK18" s="307"/>
      <c r="DNL18" s="306"/>
      <c r="DNM18" s="307"/>
      <c r="DNN18" s="306"/>
      <c r="DNO18" s="307"/>
      <c r="DNP18" s="306"/>
      <c r="DNQ18" s="307"/>
      <c r="DNR18" s="306"/>
      <c r="DNS18" s="307"/>
      <c r="DNT18" s="306"/>
      <c r="DNU18" s="307"/>
      <c r="DNV18" s="306"/>
      <c r="DNW18" s="307"/>
      <c r="DNX18" s="306"/>
      <c r="DNY18" s="307"/>
      <c r="DNZ18" s="306"/>
      <c r="DOA18" s="307"/>
      <c r="DOB18" s="306"/>
      <c r="DOC18" s="307"/>
      <c r="DOD18" s="306"/>
      <c r="DOE18" s="307"/>
      <c r="DOF18" s="306"/>
      <c r="DOG18" s="307"/>
      <c r="DOH18" s="306"/>
      <c r="DOI18" s="307"/>
      <c r="DOJ18" s="306"/>
      <c r="DOK18" s="307"/>
      <c r="DOL18" s="306"/>
      <c r="DOM18" s="307"/>
      <c r="DON18" s="306"/>
      <c r="DOO18" s="307"/>
      <c r="DOP18" s="306"/>
      <c r="DOQ18" s="307"/>
      <c r="DOR18" s="306"/>
      <c r="DOS18" s="307"/>
      <c r="DOT18" s="306"/>
      <c r="DOU18" s="307"/>
      <c r="DOV18" s="306"/>
      <c r="DOW18" s="307"/>
      <c r="DOX18" s="306"/>
      <c r="DOY18" s="307"/>
      <c r="DOZ18" s="306"/>
      <c r="DPA18" s="307"/>
      <c r="DPB18" s="306"/>
      <c r="DPC18" s="307"/>
      <c r="DPD18" s="306"/>
      <c r="DPE18" s="307"/>
      <c r="DPF18" s="306"/>
      <c r="DPG18" s="307"/>
      <c r="DPH18" s="306"/>
      <c r="DPI18" s="307"/>
      <c r="DPJ18" s="306"/>
      <c r="DPK18" s="307"/>
      <c r="DPL18" s="306"/>
      <c r="DPM18" s="307"/>
      <c r="DPN18" s="306"/>
      <c r="DPO18" s="307"/>
      <c r="DPP18" s="306"/>
      <c r="DPQ18" s="307"/>
      <c r="DPR18" s="306"/>
      <c r="DPS18" s="307"/>
      <c r="DPT18" s="306"/>
      <c r="DPU18" s="307"/>
      <c r="DPV18" s="306"/>
      <c r="DPW18" s="307"/>
      <c r="DPX18" s="306"/>
      <c r="DPY18" s="307"/>
      <c r="DPZ18" s="306"/>
      <c r="DQA18" s="307"/>
      <c r="DQB18" s="306"/>
      <c r="DQC18" s="307"/>
      <c r="DQD18" s="306"/>
      <c r="DQE18" s="307"/>
      <c r="DQF18" s="306"/>
      <c r="DQG18" s="307"/>
      <c r="DQH18" s="306"/>
      <c r="DQI18" s="307"/>
      <c r="DQJ18" s="306"/>
      <c r="DQK18" s="307"/>
      <c r="DQL18" s="306"/>
      <c r="DQM18" s="307"/>
      <c r="DQN18" s="306"/>
      <c r="DQO18" s="307"/>
      <c r="DQP18" s="306"/>
      <c r="DQQ18" s="307"/>
      <c r="DQR18" s="306"/>
      <c r="DQS18" s="307"/>
      <c r="DQT18" s="306"/>
      <c r="DQU18" s="307"/>
      <c r="DQV18" s="306"/>
      <c r="DQW18" s="307"/>
      <c r="DQX18" s="306"/>
      <c r="DQY18" s="307"/>
      <c r="DQZ18" s="306"/>
      <c r="DRA18" s="307"/>
      <c r="DRB18" s="306"/>
      <c r="DRC18" s="307"/>
      <c r="DRD18" s="306"/>
      <c r="DRE18" s="307"/>
      <c r="DRF18" s="306"/>
      <c r="DRG18" s="307"/>
      <c r="DRH18" s="306"/>
      <c r="DRI18" s="307"/>
      <c r="DRJ18" s="306"/>
      <c r="DRK18" s="307"/>
      <c r="DRL18" s="306"/>
      <c r="DRM18" s="307"/>
      <c r="DRN18" s="306"/>
      <c r="DRO18" s="307"/>
      <c r="DRP18" s="306"/>
      <c r="DRQ18" s="307"/>
      <c r="DRR18" s="306"/>
      <c r="DRS18" s="307"/>
      <c r="DRT18" s="306"/>
      <c r="DRU18" s="307"/>
      <c r="DRV18" s="306"/>
      <c r="DRW18" s="307"/>
      <c r="DRX18" s="306"/>
      <c r="DRY18" s="307"/>
      <c r="DRZ18" s="306"/>
      <c r="DSA18" s="307"/>
      <c r="DSB18" s="306"/>
      <c r="DSC18" s="307"/>
      <c r="DSD18" s="306"/>
      <c r="DSE18" s="307"/>
      <c r="DSF18" s="306"/>
      <c r="DSG18" s="307"/>
      <c r="DSH18" s="306"/>
      <c r="DSI18" s="307"/>
      <c r="DSJ18" s="306"/>
      <c r="DSK18" s="307"/>
      <c r="DSL18" s="306"/>
      <c r="DSM18" s="307"/>
      <c r="DSN18" s="306"/>
      <c r="DSO18" s="307"/>
      <c r="DSP18" s="306"/>
      <c r="DSQ18" s="307"/>
      <c r="DSR18" s="306"/>
      <c r="DSS18" s="307"/>
      <c r="DST18" s="306"/>
      <c r="DSU18" s="307"/>
      <c r="DSV18" s="306"/>
      <c r="DSW18" s="307"/>
      <c r="DSX18" s="306"/>
      <c r="DSY18" s="307"/>
      <c r="DSZ18" s="306"/>
      <c r="DTA18" s="307"/>
      <c r="DTB18" s="306"/>
      <c r="DTC18" s="307"/>
      <c r="DTD18" s="306"/>
      <c r="DTE18" s="307"/>
      <c r="DTF18" s="306"/>
      <c r="DTG18" s="307"/>
      <c r="DTH18" s="306"/>
      <c r="DTI18" s="307"/>
      <c r="DTJ18" s="306"/>
      <c r="DTK18" s="307"/>
      <c r="DTL18" s="306"/>
      <c r="DTM18" s="307"/>
      <c r="DTN18" s="306"/>
      <c r="DTO18" s="307"/>
      <c r="DTP18" s="306"/>
      <c r="DTQ18" s="307"/>
      <c r="DTR18" s="306"/>
      <c r="DTS18" s="307"/>
      <c r="DTT18" s="306"/>
      <c r="DTU18" s="307"/>
      <c r="DTV18" s="306"/>
      <c r="DTW18" s="307"/>
      <c r="DTX18" s="306"/>
      <c r="DTY18" s="307"/>
      <c r="DTZ18" s="306"/>
      <c r="DUA18" s="307"/>
      <c r="DUB18" s="306"/>
      <c r="DUC18" s="307"/>
      <c r="DUD18" s="306"/>
      <c r="DUE18" s="307"/>
      <c r="DUF18" s="306"/>
      <c r="DUG18" s="307"/>
      <c r="DUH18" s="306"/>
      <c r="DUI18" s="307"/>
      <c r="DUJ18" s="306"/>
      <c r="DUK18" s="307"/>
      <c r="DUL18" s="306"/>
      <c r="DUM18" s="307"/>
      <c r="DUN18" s="306"/>
      <c r="DUO18" s="307"/>
      <c r="DUP18" s="306"/>
      <c r="DUQ18" s="307"/>
      <c r="DUR18" s="306"/>
      <c r="DUS18" s="307"/>
      <c r="DUT18" s="306"/>
      <c r="DUU18" s="307"/>
      <c r="DUV18" s="306"/>
      <c r="DUW18" s="307"/>
      <c r="DUX18" s="306"/>
      <c r="DUY18" s="307"/>
      <c r="DUZ18" s="306"/>
      <c r="DVA18" s="307"/>
      <c r="DVB18" s="306"/>
      <c r="DVC18" s="307"/>
      <c r="DVD18" s="306"/>
      <c r="DVE18" s="307"/>
      <c r="DVF18" s="306"/>
      <c r="DVG18" s="307"/>
      <c r="DVH18" s="306"/>
      <c r="DVI18" s="307"/>
      <c r="DVJ18" s="306"/>
      <c r="DVK18" s="307"/>
      <c r="DVL18" s="306"/>
      <c r="DVM18" s="307"/>
      <c r="DVN18" s="306"/>
      <c r="DVO18" s="307"/>
      <c r="DVP18" s="306"/>
      <c r="DVQ18" s="307"/>
      <c r="DVR18" s="306"/>
      <c r="DVS18" s="307"/>
      <c r="DVT18" s="306"/>
      <c r="DVU18" s="307"/>
      <c r="DVV18" s="306"/>
      <c r="DVW18" s="307"/>
      <c r="DVX18" s="306"/>
      <c r="DVY18" s="307"/>
      <c r="DVZ18" s="306"/>
      <c r="DWA18" s="307"/>
      <c r="DWB18" s="306"/>
      <c r="DWC18" s="307"/>
      <c r="DWD18" s="306"/>
      <c r="DWE18" s="307"/>
      <c r="DWF18" s="306"/>
      <c r="DWG18" s="307"/>
      <c r="DWH18" s="306"/>
      <c r="DWI18" s="307"/>
      <c r="DWJ18" s="306"/>
      <c r="DWK18" s="307"/>
      <c r="DWL18" s="306"/>
      <c r="DWM18" s="307"/>
      <c r="DWN18" s="306"/>
      <c r="DWO18" s="307"/>
      <c r="DWP18" s="306"/>
      <c r="DWQ18" s="307"/>
      <c r="DWR18" s="306"/>
      <c r="DWS18" s="307"/>
      <c r="DWT18" s="306"/>
      <c r="DWU18" s="307"/>
      <c r="DWV18" s="306"/>
      <c r="DWW18" s="307"/>
      <c r="DWX18" s="306"/>
      <c r="DWY18" s="307"/>
      <c r="DWZ18" s="306"/>
      <c r="DXA18" s="307"/>
      <c r="DXB18" s="306"/>
      <c r="DXC18" s="307"/>
      <c r="DXD18" s="306"/>
      <c r="DXE18" s="307"/>
      <c r="DXF18" s="306"/>
      <c r="DXG18" s="307"/>
      <c r="DXH18" s="306"/>
      <c r="DXI18" s="307"/>
      <c r="DXJ18" s="306"/>
      <c r="DXK18" s="307"/>
      <c r="DXL18" s="306"/>
      <c r="DXM18" s="307"/>
      <c r="DXN18" s="306"/>
      <c r="DXO18" s="307"/>
      <c r="DXP18" s="306"/>
      <c r="DXQ18" s="307"/>
      <c r="DXR18" s="306"/>
      <c r="DXS18" s="307"/>
      <c r="DXT18" s="306"/>
      <c r="DXU18" s="307"/>
      <c r="DXV18" s="306"/>
      <c r="DXW18" s="307"/>
      <c r="DXX18" s="306"/>
      <c r="DXY18" s="307"/>
      <c r="DXZ18" s="306"/>
      <c r="DYA18" s="307"/>
      <c r="DYB18" s="306"/>
      <c r="DYC18" s="307"/>
      <c r="DYD18" s="306"/>
      <c r="DYE18" s="307"/>
      <c r="DYF18" s="306"/>
      <c r="DYG18" s="307"/>
      <c r="DYH18" s="306"/>
      <c r="DYI18" s="307"/>
      <c r="DYJ18" s="306"/>
      <c r="DYK18" s="307"/>
      <c r="DYL18" s="306"/>
      <c r="DYM18" s="307"/>
      <c r="DYN18" s="306"/>
      <c r="DYO18" s="307"/>
      <c r="DYP18" s="306"/>
      <c r="DYQ18" s="307"/>
      <c r="DYR18" s="306"/>
      <c r="DYS18" s="307"/>
      <c r="DYT18" s="306"/>
      <c r="DYU18" s="307"/>
      <c r="DYV18" s="306"/>
      <c r="DYW18" s="307"/>
      <c r="DYX18" s="306"/>
      <c r="DYY18" s="307"/>
      <c r="DYZ18" s="306"/>
      <c r="DZA18" s="307"/>
      <c r="DZB18" s="306"/>
      <c r="DZC18" s="307"/>
      <c r="DZD18" s="306"/>
      <c r="DZE18" s="307"/>
      <c r="DZF18" s="306"/>
      <c r="DZG18" s="307"/>
      <c r="DZH18" s="306"/>
      <c r="DZI18" s="307"/>
      <c r="DZJ18" s="306"/>
      <c r="DZK18" s="307"/>
      <c r="DZL18" s="306"/>
      <c r="DZM18" s="307"/>
      <c r="DZN18" s="306"/>
      <c r="DZO18" s="307"/>
      <c r="DZP18" s="306"/>
      <c r="DZQ18" s="307"/>
      <c r="DZR18" s="306"/>
      <c r="DZS18" s="307"/>
      <c r="DZT18" s="306"/>
      <c r="DZU18" s="307"/>
      <c r="DZV18" s="306"/>
      <c r="DZW18" s="307"/>
      <c r="DZX18" s="306"/>
      <c r="DZY18" s="307"/>
      <c r="DZZ18" s="306"/>
      <c r="EAA18" s="307"/>
      <c r="EAB18" s="306"/>
      <c r="EAC18" s="307"/>
      <c r="EAD18" s="306"/>
      <c r="EAE18" s="307"/>
      <c r="EAF18" s="306"/>
      <c r="EAG18" s="307"/>
      <c r="EAH18" s="306"/>
      <c r="EAI18" s="307"/>
      <c r="EAJ18" s="306"/>
      <c r="EAK18" s="307"/>
      <c r="EAL18" s="306"/>
      <c r="EAM18" s="307"/>
      <c r="EAN18" s="306"/>
      <c r="EAO18" s="307"/>
      <c r="EAP18" s="306"/>
      <c r="EAQ18" s="307"/>
      <c r="EAR18" s="306"/>
      <c r="EAS18" s="307"/>
      <c r="EAT18" s="306"/>
      <c r="EAU18" s="307"/>
      <c r="EAV18" s="306"/>
      <c r="EAW18" s="307"/>
      <c r="EAX18" s="306"/>
      <c r="EAY18" s="307"/>
      <c r="EAZ18" s="306"/>
      <c r="EBA18" s="307"/>
      <c r="EBB18" s="306"/>
      <c r="EBC18" s="307"/>
      <c r="EBD18" s="306"/>
      <c r="EBE18" s="307"/>
      <c r="EBF18" s="306"/>
      <c r="EBG18" s="307"/>
      <c r="EBH18" s="306"/>
      <c r="EBI18" s="307"/>
      <c r="EBJ18" s="306"/>
      <c r="EBK18" s="307"/>
      <c r="EBL18" s="306"/>
      <c r="EBM18" s="307"/>
      <c r="EBN18" s="306"/>
      <c r="EBO18" s="307"/>
      <c r="EBP18" s="306"/>
      <c r="EBQ18" s="307"/>
      <c r="EBR18" s="306"/>
      <c r="EBS18" s="307"/>
      <c r="EBT18" s="306"/>
      <c r="EBU18" s="307"/>
      <c r="EBV18" s="306"/>
      <c r="EBW18" s="307"/>
      <c r="EBX18" s="306"/>
      <c r="EBY18" s="307"/>
      <c r="EBZ18" s="306"/>
      <c r="ECA18" s="307"/>
      <c r="ECB18" s="306"/>
      <c r="ECC18" s="307"/>
      <c r="ECD18" s="306"/>
      <c r="ECE18" s="307"/>
      <c r="ECF18" s="306"/>
      <c r="ECG18" s="307"/>
      <c r="ECH18" s="306"/>
      <c r="ECI18" s="307"/>
      <c r="ECJ18" s="306"/>
      <c r="ECK18" s="307"/>
      <c r="ECL18" s="306"/>
      <c r="ECM18" s="307"/>
      <c r="ECN18" s="306"/>
      <c r="ECO18" s="307"/>
      <c r="ECP18" s="306"/>
      <c r="ECQ18" s="307"/>
      <c r="ECR18" s="306"/>
      <c r="ECS18" s="307"/>
      <c r="ECT18" s="306"/>
      <c r="ECU18" s="307"/>
      <c r="ECV18" s="306"/>
      <c r="ECW18" s="307"/>
      <c r="ECX18" s="306"/>
      <c r="ECY18" s="307"/>
      <c r="ECZ18" s="306"/>
      <c r="EDA18" s="307"/>
      <c r="EDB18" s="306"/>
      <c r="EDC18" s="307"/>
      <c r="EDD18" s="306"/>
      <c r="EDE18" s="307"/>
      <c r="EDF18" s="306"/>
      <c r="EDG18" s="307"/>
      <c r="EDH18" s="306"/>
      <c r="EDI18" s="307"/>
      <c r="EDJ18" s="306"/>
      <c r="EDK18" s="307"/>
      <c r="EDL18" s="306"/>
      <c r="EDM18" s="307"/>
      <c r="EDN18" s="306"/>
      <c r="EDO18" s="307"/>
      <c r="EDP18" s="306"/>
      <c r="EDQ18" s="307"/>
      <c r="EDR18" s="306"/>
      <c r="EDS18" s="307"/>
      <c r="EDT18" s="306"/>
      <c r="EDU18" s="307"/>
      <c r="EDV18" s="306"/>
      <c r="EDW18" s="307"/>
      <c r="EDX18" s="306"/>
      <c r="EDY18" s="307"/>
      <c r="EDZ18" s="306"/>
      <c r="EEA18" s="307"/>
      <c r="EEB18" s="306"/>
      <c r="EEC18" s="307"/>
      <c r="EED18" s="306"/>
      <c r="EEE18" s="307"/>
      <c r="EEF18" s="306"/>
      <c r="EEG18" s="307"/>
      <c r="EEH18" s="306"/>
      <c r="EEI18" s="307"/>
      <c r="EEJ18" s="306"/>
      <c r="EEK18" s="307"/>
      <c r="EEL18" s="306"/>
      <c r="EEM18" s="307"/>
      <c r="EEN18" s="306"/>
      <c r="EEO18" s="307"/>
      <c r="EEP18" s="306"/>
      <c r="EEQ18" s="307"/>
      <c r="EER18" s="306"/>
      <c r="EES18" s="307"/>
      <c r="EET18" s="306"/>
      <c r="EEU18" s="307"/>
      <c r="EEV18" s="306"/>
      <c r="EEW18" s="307"/>
      <c r="EEX18" s="306"/>
      <c r="EEY18" s="307"/>
      <c r="EEZ18" s="306"/>
      <c r="EFA18" s="307"/>
      <c r="EFB18" s="306"/>
      <c r="EFC18" s="307"/>
      <c r="EFD18" s="306"/>
      <c r="EFE18" s="307"/>
      <c r="EFF18" s="306"/>
      <c r="EFG18" s="307"/>
      <c r="EFH18" s="306"/>
      <c r="EFI18" s="307"/>
      <c r="EFJ18" s="306"/>
      <c r="EFK18" s="307"/>
      <c r="EFL18" s="306"/>
      <c r="EFM18" s="307"/>
      <c r="EFN18" s="306"/>
      <c r="EFO18" s="307"/>
      <c r="EFP18" s="306"/>
      <c r="EFQ18" s="307"/>
      <c r="EFR18" s="306"/>
      <c r="EFS18" s="307"/>
      <c r="EFT18" s="306"/>
      <c r="EFU18" s="307"/>
      <c r="EFV18" s="306"/>
      <c r="EFW18" s="307"/>
      <c r="EFX18" s="306"/>
      <c r="EFY18" s="307"/>
      <c r="EFZ18" s="306"/>
      <c r="EGA18" s="307"/>
      <c r="EGB18" s="306"/>
      <c r="EGC18" s="307"/>
      <c r="EGD18" s="306"/>
      <c r="EGE18" s="307"/>
      <c r="EGF18" s="306"/>
      <c r="EGG18" s="307"/>
      <c r="EGH18" s="306"/>
      <c r="EGI18" s="307"/>
      <c r="EGJ18" s="306"/>
      <c r="EGK18" s="307"/>
      <c r="EGL18" s="306"/>
      <c r="EGM18" s="307"/>
      <c r="EGN18" s="306"/>
      <c r="EGO18" s="307"/>
      <c r="EGP18" s="306"/>
      <c r="EGQ18" s="307"/>
      <c r="EGR18" s="306"/>
      <c r="EGS18" s="307"/>
      <c r="EGT18" s="306"/>
      <c r="EGU18" s="307"/>
      <c r="EGV18" s="306"/>
      <c r="EGW18" s="307"/>
      <c r="EGX18" s="306"/>
      <c r="EGY18" s="307"/>
      <c r="EGZ18" s="306"/>
      <c r="EHA18" s="307"/>
      <c r="EHB18" s="306"/>
      <c r="EHC18" s="307"/>
      <c r="EHD18" s="306"/>
      <c r="EHE18" s="307"/>
      <c r="EHF18" s="306"/>
      <c r="EHG18" s="307"/>
      <c r="EHH18" s="306"/>
      <c r="EHI18" s="307"/>
      <c r="EHJ18" s="306"/>
      <c r="EHK18" s="307"/>
      <c r="EHL18" s="306"/>
      <c r="EHM18" s="307"/>
      <c r="EHN18" s="306"/>
      <c r="EHO18" s="307"/>
      <c r="EHP18" s="306"/>
      <c r="EHQ18" s="307"/>
      <c r="EHR18" s="306"/>
      <c r="EHS18" s="307"/>
      <c r="EHT18" s="306"/>
      <c r="EHU18" s="307"/>
      <c r="EHV18" s="306"/>
      <c r="EHW18" s="307"/>
      <c r="EHX18" s="306"/>
      <c r="EHY18" s="307"/>
      <c r="EHZ18" s="306"/>
      <c r="EIA18" s="307"/>
      <c r="EIB18" s="306"/>
      <c r="EIC18" s="307"/>
      <c r="EID18" s="306"/>
      <c r="EIE18" s="307"/>
      <c r="EIF18" s="306"/>
      <c r="EIG18" s="307"/>
      <c r="EIH18" s="306"/>
      <c r="EII18" s="307"/>
      <c r="EIJ18" s="306"/>
      <c r="EIK18" s="307"/>
      <c r="EIL18" s="306"/>
      <c r="EIM18" s="307"/>
      <c r="EIN18" s="306"/>
      <c r="EIO18" s="307"/>
      <c r="EIP18" s="306"/>
      <c r="EIQ18" s="307"/>
      <c r="EIR18" s="306"/>
      <c r="EIS18" s="307"/>
      <c r="EIT18" s="306"/>
      <c r="EIU18" s="307"/>
      <c r="EIV18" s="306"/>
      <c r="EIW18" s="307"/>
      <c r="EIX18" s="306"/>
      <c r="EIY18" s="307"/>
      <c r="EIZ18" s="306"/>
      <c r="EJA18" s="307"/>
      <c r="EJB18" s="306"/>
      <c r="EJC18" s="307"/>
      <c r="EJD18" s="306"/>
      <c r="EJE18" s="307"/>
      <c r="EJF18" s="306"/>
      <c r="EJG18" s="307"/>
      <c r="EJH18" s="306"/>
      <c r="EJI18" s="307"/>
      <c r="EJJ18" s="306"/>
      <c r="EJK18" s="307"/>
      <c r="EJL18" s="306"/>
      <c r="EJM18" s="307"/>
      <c r="EJN18" s="306"/>
      <c r="EJO18" s="307"/>
      <c r="EJP18" s="306"/>
      <c r="EJQ18" s="307"/>
      <c r="EJR18" s="306"/>
      <c r="EJS18" s="307"/>
      <c r="EJT18" s="306"/>
      <c r="EJU18" s="307"/>
      <c r="EJV18" s="306"/>
      <c r="EJW18" s="307"/>
      <c r="EJX18" s="306"/>
      <c r="EJY18" s="307"/>
      <c r="EJZ18" s="306"/>
      <c r="EKA18" s="307"/>
      <c r="EKB18" s="306"/>
      <c r="EKC18" s="307"/>
      <c r="EKD18" s="306"/>
      <c r="EKE18" s="307"/>
      <c r="EKF18" s="306"/>
      <c r="EKG18" s="307"/>
      <c r="EKH18" s="306"/>
      <c r="EKI18" s="307"/>
      <c r="EKJ18" s="306"/>
      <c r="EKK18" s="307"/>
      <c r="EKL18" s="306"/>
      <c r="EKM18" s="307"/>
      <c r="EKN18" s="306"/>
      <c r="EKO18" s="307"/>
      <c r="EKP18" s="306"/>
      <c r="EKQ18" s="307"/>
      <c r="EKR18" s="306"/>
      <c r="EKS18" s="307"/>
      <c r="EKT18" s="306"/>
      <c r="EKU18" s="307"/>
      <c r="EKV18" s="306"/>
      <c r="EKW18" s="307"/>
      <c r="EKX18" s="306"/>
      <c r="EKY18" s="307"/>
      <c r="EKZ18" s="306"/>
      <c r="ELA18" s="307"/>
      <c r="ELB18" s="306"/>
      <c r="ELC18" s="307"/>
      <c r="ELD18" s="306"/>
      <c r="ELE18" s="307"/>
      <c r="ELF18" s="306"/>
      <c r="ELG18" s="307"/>
      <c r="ELH18" s="306"/>
      <c r="ELI18" s="307"/>
      <c r="ELJ18" s="306"/>
      <c r="ELK18" s="307"/>
      <c r="ELL18" s="306"/>
      <c r="ELM18" s="307"/>
      <c r="ELN18" s="306"/>
      <c r="ELO18" s="307"/>
      <c r="ELP18" s="306"/>
      <c r="ELQ18" s="307"/>
      <c r="ELR18" s="306"/>
      <c r="ELS18" s="307"/>
      <c r="ELT18" s="306"/>
      <c r="ELU18" s="307"/>
      <c r="ELV18" s="306"/>
      <c r="ELW18" s="307"/>
      <c r="ELX18" s="306"/>
      <c r="ELY18" s="307"/>
      <c r="ELZ18" s="306"/>
      <c r="EMA18" s="307"/>
      <c r="EMB18" s="306"/>
      <c r="EMC18" s="307"/>
      <c r="EMD18" s="306"/>
      <c r="EME18" s="307"/>
      <c r="EMF18" s="306"/>
      <c r="EMG18" s="307"/>
      <c r="EMH18" s="306"/>
      <c r="EMI18" s="307"/>
      <c r="EMJ18" s="306"/>
      <c r="EMK18" s="307"/>
      <c r="EML18" s="306"/>
      <c r="EMM18" s="307"/>
      <c r="EMN18" s="306"/>
      <c r="EMO18" s="307"/>
      <c r="EMP18" s="306"/>
      <c r="EMQ18" s="307"/>
      <c r="EMR18" s="306"/>
      <c r="EMS18" s="307"/>
      <c r="EMT18" s="306"/>
      <c r="EMU18" s="307"/>
      <c r="EMV18" s="306"/>
      <c r="EMW18" s="307"/>
      <c r="EMX18" s="306"/>
      <c r="EMY18" s="307"/>
      <c r="EMZ18" s="306"/>
      <c r="ENA18" s="307"/>
      <c r="ENB18" s="306"/>
      <c r="ENC18" s="307"/>
      <c r="END18" s="306"/>
      <c r="ENE18" s="307"/>
      <c r="ENF18" s="306"/>
      <c r="ENG18" s="307"/>
      <c r="ENH18" s="306"/>
      <c r="ENI18" s="307"/>
      <c r="ENJ18" s="306"/>
      <c r="ENK18" s="307"/>
      <c r="ENL18" s="306"/>
      <c r="ENM18" s="307"/>
      <c r="ENN18" s="306"/>
      <c r="ENO18" s="307"/>
      <c r="ENP18" s="306"/>
      <c r="ENQ18" s="307"/>
      <c r="ENR18" s="306"/>
      <c r="ENS18" s="307"/>
      <c r="ENT18" s="306"/>
      <c r="ENU18" s="307"/>
      <c r="ENV18" s="306"/>
      <c r="ENW18" s="307"/>
      <c r="ENX18" s="306"/>
      <c r="ENY18" s="307"/>
      <c r="ENZ18" s="306"/>
      <c r="EOA18" s="307"/>
      <c r="EOB18" s="306"/>
      <c r="EOC18" s="307"/>
      <c r="EOD18" s="306"/>
      <c r="EOE18" s="307"/>
      <c r="EOF18" s="306"/>
      <c r="EOG18" s="307"/>
      <c r="EOH18" s="306"/>
      <c r="EOI18" s="307"/>
      <c r="EOJ18" s="306"/>
      <c r="EOK18" s="307"/>
      <c r="EOL18" s="306"/>
      <c r="EOM18" s="307"/>
      <c r="EON18" s="306"/>
      <c r="EOO18" s="307"/>
      <c r="EOP18" s="306"/>
      <c r="EOQ18" s="307"/>
      <c r="EOR18" s="306"/>
      <c r="EOS18" s="307"/>
      <c r="EOT18" s="306"/>
      <c r="EOU18" s="307"/>
      <c r="EOV18" s="306"/>
      <c r="EOW18" s="307"/>
      <c r="EOX18" s="306"/>
      <c r="EOY18" s="307"/>
      <c r="EOZ18" s="306"/>
      <c r="EPA18" s="307"/>
      <c r="EPB18" s="306"/>
      <c r="EPC18" s="307"/>
      <c r="EPD18" s="306"/>
      <c r="EPE18" s="307"/>
      <c r="EPF18" s="306"/>
      <c r="EPG18" s="307"/>
      <c r="EPH18" s="306"/>
      <c r="EPI18" s="307"/>
      <c r="EPJ18" s="306"/>
      <c r="EPK18" s="307"/>
      <c r="EPL18" s="306"/>
      <c r="EPM18" s="307"/>
      <c r="EPN18" s="306"/>
      <c r="EPO18" s="307"/>
      <c r="EPP18" s="306"/>
      <c r="EPQ18" s="307"/>
      <c r="EPR18" s="306"/>
      <c r="EPS18" s="307"/>
      <c r="EPT18" s="306"/>
      <c r="EPU18" s="307"/>
      <c r="EPV18" s="306"/>
      <c r="EPW18" s="307"/>
      <c r="EPX18" s="306"/>
      <c r="EPY18" s="307"/>
      <c r="EPZ18" s="306"/>
      <c r="EQA18" s="307"/>
      <c r="EQB18" s="306"/>
      <c r="EQC18" s="307"/>
      <c r="EQD18" s="306"/>
      <c r="EQE18" s="307"/>
      <c r="EQF18" s="306"/>
      <c r="EQG18" s="307"/>
      <c r="EQH18" s="306"/>
      <c r="EQI18" s="307"/>
      <c r="EQJ18" s="306"/>
      <c r="EQK18" s="307"/>
      <c r="EQL18" s="306"/>
      <c r="EQM18" s="307"/>
      <c r="EQN18" s="306"/>
      <c r="EQO18" s="307"/>
      <c r="EQP18" s="306"/>
      <c r="EQQ18" s="307"/>
      <c r="EQR18" s="306"/>
      <c r="EQS18" s="307"/>
      <c r="EQT18" s="306"/>
      <c r="EQU18" s="307"/>
      <c r="EQV18" s="306"/>
      <c r="EQW18" s="307"/>
      <c r="EQX18" s="306"/>
      <c r="EQY18" s="307"/>
      <c r="EQZ18" s="306"/>
      <c r="ERA18" s="307"/>
      <c r="ERB18" s="306"/>
      <c r="ERC18" s="307"/>
      <c r="ERD18" s="306"/>
      <c r="ERE18" s="307"/>
      <c r="ERF18" s="306"/>
      <c r="ERG18" s="307"/>
      <c r="ERH18" s="306"/>
      <c r="ERI18" s="307"/>
      <c r="ERJ18" s="306"/>
      <c r="ERK18" s="307"/>
      <c r="ERL18" s="306"/>
      <c r="ERM18" s="307"/>
      <c r="ERN18" s="306"/>
      <c r="ERO18" s="307"/>
      <c r="ERP18" s="306"/>
      <c r="ERQ18" s="307"/>
      <c r="ERR18" s="306"/>
      <c r="ERS18" s="307"/>
      <c r="ERT18" s="306"/>
      <c r="ERU18" s="307"/>
      <c r="ERV18" s="306"/>
      <c r="ERW18" s="307"/>
      <c r="ERX18" s="306"/>
      <c r="ERY18" s="307"/>
      <c r="ERZ18" s="306"/>
      <c r="ESA18" s="307"/>
      <c r="ESB18" s="306"/>
      <c r="ESC18" s="307"/>
      <c r="ESD18" s="306"/>
      <c r="ESE18" s="307"/>
      <c r="ESF18" s="306"/>
      <c r="ESG18" s="307"/>
      <c r="ESH18" s="306"/>
      <c r="ESI18" s="307"/>
      <c r="ESJ18" s="306"/>
      <c r="ESK18" s="307"/>
      <c r="ESL18" s="306"/>
      <c r="ESM18" s="307"/>
      <c r="ESN18" s="306"/>
      <c r="ESO18" s="307"/>
      <c r="ESP18" s="306"/>
      <c r="ESQ18" s="307"/>
      <c r="ESR18" s="306"/>
      <c r="ESS18" s="307"/>
      <c r="EST18" s="306"/>
      <c r="ESU18" s="307"/>
      <c r="ESV18" s="306"/>
      <c r="ESW18" s="307"/>
      <c r="ESX18" s="306"/>
      <c r="ESY18" s="307"/>
      <c r="ESZ18" s="306"/>
      <c r="ETA18" s="307"/>
      <c r="ETB18" s="306"/>
      <c r="ETC18" s="307"/>
      <c r="ETD18" s="306"/>
      <c r="ETE18" s="307"/>
      <c r="ETF18" s="306"/>
      <c r="ETG18" s="307"/>
      <c r="ETH18" s="306"/>
      <c r="ETI18" s="307"/>
      <c r="ETJ18" s="306"/>
      <c r="ETK18" s="307"/>
      <c r="ETL18" s="306"/>
      <c r="ETM18" s="307"/>
      <c r="ETN18" s="306"/>
      <c r="ETO18" s="307"/>
      <c r="ETP18" s="306"/>
      <c r="ETQ18" s="307"/>
      <c r="ETR18" s="306"/>
      <c r="ETS18" s="307"/>
      <c r="ETT18" s="306"/>
      <c r="ETU18" s="307"/>
      <c r="ETV18" s="306"/>
      <c r="ETW18" s="307"/>
      <c r="ETX18" s="306"/>
      <c r="ETY18" s="307"/>
      <c r="ETZ18" s="306"/>
      <c r="EUA18" s="307"/>
      <c r="EUB18" s="306"/>
      <c r="EUC18" s="307"/>
      <c r="EUD18" s="306"/>
      <c r="EUE18" s="307"/>
      <c r="EUF18" s="306"/>
      <c r="EUG18" s="307"/>
      <c r="EUH18" s="306"/>
      <c r="EUI18" s="307"/>
      <c r="EUJ18" s="306"/>
      <c r="EUK18" s="307"/>
      <c r="EUL18" s="306"/>
      <c r="EUM18" s="307"/>
      <c r="EUN18" s="306"/>
      <c r="EUO18" s="307"/>
      <c r="EUP18" s="306"/>
      <c r="EUQ18" s="307"/>
      <c r="EUR18" s="306"/>
      <c r="EUS18" s="307"/>
      <c r="EUT18" s="306"/>
      <c r="EUU18" s="307"/>
      <c r="EUV18" s="306"/>
      <c r="EUW18" s="307"/>
      <c r="EUX18" s="306"/>
      <c r="EUY18" s="307"/>
      <c r="EUZ18" s="306"/>
      <c r="EVA18" s="307"/>
      <c r="EVB18" s="306"/>
      <c r="EVC18" s="307"/>
      <c r="EVD18" s="306"/>
      <c r="EVE18" s="307"/>
      <c r="EVF18" s="306"/>
      <c r="EVG18" s="307"/>
      <c r="EVH18" s="306"/>
      <c r="EVI18" s="307"/>
      <c r="EVJ18" s="306"/>
      <c r="EVK18" s="307"/>
      <c r="EVL18" s="306"/>
      <c r="EVM18" s="307"/>
      <c r="EVN18" s="306"/>
      <c r="EVO18" s="307"/>
      <c r="EVP18" s="306"/>
      <c r="EVQ18" s="307"/>
      <c r="EVR18" s="306"/>
      <c r="EVS18" s="307"/>
      <c r="EVT18" s="306"/>
      <c r="EVU18" s="307"/>
      <c r="EVV18" s="306"/>
      <c r="EVW18" s="307"/>
      <c r="EVX18" s="306"/>
      <c r="EVY18" s="307"/>
      <c r="EVZ18" s="306"/>
      <c r="EWA18" s="307"/>
      <c r="EWB18" s="306"/>
      <c r="EWC18" s="307"/>
      <c r="EWD18" s="306"/>
      <c r="EWE18" s="307"/>
      <c r="EWF18" s="306"/>
      <c r="EWG18" s="307"/>
      <c r="EWH18" s="306"/>
      <c r="EWI18" s="307"/>
      <c r="EWJ18" s="306"/>
      <c r="EWK18" s="307"/>
      <c r="EWL18" s="306"/>
      <c r="EWM18" s="307"/>
      <c r="EWN18" s="306"/>
      <c r="EWO18" s="307"/>
      <c r="EWP18" s="306"/>
      <c r="EWQ18" s="307"/>
      <c r="EWR18" s="306"/>
      <c r="EWS18" s="307"/>
      <c r="EWT18" s="306"/>
      <c r="EWU18" s="307"/>
      <c r="EWV18" s="306"/>
      <c r="EWW18" s="307"/>
      <c r="EWX18" s="306"/>
      <c r="EWY18" s="307"/>
      <c r="EWZ18" s="306"/>
      <c r="EXA18" s="307"/>
      <c r="EXB18" s="306"/>
      <c r="EXC18" s="307"/>
      <c r="EXD18" s="306"/>
      <c r="EXE18" s="307"/>
      <c r="EXF18" s="306"/>
      <c r="EXG18" s="307"/>
      <c r="EXH18" s="306"/>
      <c r="EXI18" s="307"/>
      <c r="EXJ18" s="306"/>
      <c r="EXK18" s="307"/>
      <c r="EXL18" s="306"/>
      <c r="EXM18" s="307"/>
      <c r="EXN18" s="306"/>
      <c r="EXO18" s="307"/>
      <c r="EXP18" s="306"/>
      <c r="EXQ18" s="307"/>
      <c r="EXR18" s="306"/>
      <c r="EXS18" s="307"/>
      <c r="EXT18" s="306"/>
      <c r="EXU18" s="307"/>
      <c r="EXV18" s="306"/>
      <c r="EXW18" s="307"/>
      <c r="EXX18" s="306"/>
      <c r="EXY18" s="307"/>
      <c r="EXZ18" s="306"/>
      <c r="EYA18" s="307"/>
      <c r="EYB18" s="306"/>
      <c r="EYC18" s="307"/>
      <c r="EYD18" s="306"/>
      <c r="EYE18" s="307"/>
      <c r="EYF18" s="306"/>
      <c r="EYG18" s="307"/>
      <c r="EYH18" s="306"/>
      <c r="EYI18" s="307"/>
      <c r="EYJ18" s="306"/>
      <c r="EYK18" s="307"/>
      <c r="EYL18" s="306"/>
      <c r="EYM18" s="307"/>
      <c r="EYN18" s="306"/>
      <c r="EYO18" s="307"/>
      <c r="EYP18" s="306"/>
      <c r="EYQ18" s="307"/>
      <c r="EYR18" s="306"/>
      <c r="EYS18" s="307"/>
      <c r="EYT18" s="306"/>
      <c r="EYU18" s="307"/>
      <c r="EYV18" s="306"/>
      <c r="EYW18" s="307"/>
      <c r="EYX18" s="306"/>
      <c r="EYY18" s="307"/>
      <c r="EYZ18" s="306"/>
      <c r="EZA18" s="307"/>
      <c r="EZB18" s="306"/>
      <c r="EZC18" s="307"/>
      <c r="EZD18" s="306"/>
      <c r="EZE18" s="307"/>
      <c r="EZF18" s="306"/>
      <c r="EZG18" s="307"/>
      <c r="EZH18" s="306"/>
      <c r="EZI18" s="307"/>
      <c r="EZJ18" s="306"/>
      <c r="EZK18" s="307"/>
      <c r="EZL18" s="306"/>
      <c r="EZM18" s="307"/>
      <c r="EZN18" s="306"/>
      <c r="EZO18" s="307"/>
      <c r="EZP18" s="306"/>
      <c r="EZQ18" s="307"/>
      <c r="EZR18" s="306"/>
      <c r="EZS18" s="307"/>
      <c r="EZT18" s="306"/>
      <c r="EZU18" s="307"/>
      <c r="EZV18" s="306"/>
      <c r="EZW18" s="307"/>
      <c r="EZX18" s="306"/>
      <c r="EZY18" s="307"/>
      <c r="EZZ18" s="306"/>
      <c r="FAA18" s="307"/>
      <c r="FAB18" s="306"/>
      <c r="FAC18" s="307"/>
      <c r="FAD18" s="306"/>
      <c r="FAE18" s="307"/>
      <c r="FAF18" s="306"/>
      <c r="FAG18" s="307"/>
      <c r="FAH18" s="306"/>
      <c r="FAI18" s="307"/>
      <c r="FAJ18" s="306"/>
      <c r="FAK18" s="307"/>
      <c r="FAL18" s="306"/>
      <c r="FAM18" s="307"/>
      <c r="FAN18" s="306"/>
      <c r="FAO18" s="307"/>
      <c r="FAP18" s="306"/>
      <c r="FAQ18" s="307"/>
      <c r="FAR18" s="306"/>
      <c r="FAS18" s="307"/>
      <c r="FAT18" s="306"/>
      <c r="FAU18" s="307"/>
      <c r="FAV18" s="306"/>
      <c r="FAW18" s="307"/>
      <c r="FAX18" s="306"/>
      <c r="FAY18" s="307"/>
      <c r="FAZ18" s="306"/>
      <c r="FBA18" s="307"/>
      <c r="FBB18" s="306"/>
      <c r="FBC18" s="307"/>
      <c r="FBD18" s="306"/>
      <c r="FBE18" s="307"/>
      <c r="FBF18" s="306"/>
      <c r="FBG18" s="307"/>
      <c r="FBH18" s="306"/>
      <c r="FBI18" s="307"/>
      <c r="FBJ18" s="306"/>
      <c r="FBK18" s="307"/>
      <c r="FBL18" s="306"/>
      <c r="FBM18" s="307"/>
      <c r="FBN18" s="306"/>
      <c r="FBO18" s="307"/>
      <c r="FBP18" s="306"/>
      <c r="FBQ18" s="307"/>
      <c r="FBR18" s="306"/>
      <c r="FBS18" s="307"/>
      <c r="FBT18" s="306"/>
      <c r="FBU18" s="307"/>
      <c r="FBV18" s="306"/>
      <c r="FBW18" s="307"/>
      <c r="FBX18" s="306"/>
      <c r="FBY18" s="307"/>
      <c r="FBZ18" s="306"/>
      <c r="FCA18" s="307"/>
      <c r="FCB18" s="306"/>
      <c r="FCC18" s="307"/>
      <c r="FCD18" s="306"/>
      <c r="FCE18" s="307"/>
      <c r="FCF18" s="306"/>
      <c r="FCG18" s="307"/>
      <c r="FCH18" s="306"/>
      <c r="FCI18" s="307"/>
      <c r="FCJ18" s="306"/>
      <c r="FCK18" s="307"/>
      <c r="FCL18" s="306"/>
      <c r="FCM18" s="307"/>
      <c r="FCN18" s="306"/>
      <c r="FCO18" s="307"/>
      <c r="FCP18" s="306"/>
      <c r="FCQ18" s="307"/>
      <c r="FCR18" s="306"/>
      <c r="FCS18" s="307"/>
      <c r="FCT18" s="306"/>
      <c r="FCU18" s="307"/>
      <c r="FCV18" s="306"/>
      <c r="FCW18" s="307"/>
      <c r="FCX18" s="306"/>
      <c r="FCY18" s="307"/>
      <c r="FCZ18" s="306"/>
      <c r="FDA18" s="307"/>
      <c r="FDB18" s="306"/>
      <c r="FDC18" s="307"/>
      <c r="FDD18" s="306"/>
      <c r="FDE18" s="307"/>
      <c r="FDF18" s="306"/>
      <c r="FDG18" s="307"/>
      <c r="FDH18" s="306"/>
      <c r="FDI18" s="307"/>
      <c r="FDJ18" s="306"/>
      <c r="FDK18" s="307"/>
      <c r="FDL18" s="306"/>
      <c r="FDM18" s="307"/>
      <c r="FDN18" s="306"/>
      <c r="FDO18" s="307"/>
      <c r="FDP18" s="306"/>
      <c r="FDQ18" s="307"/>
      <c r="FDR18" s="306"/>
      <c r="FDS18" s="307"/>
      <c r="FDT18" s="306"/>
      <c r="FDU18" s="307"/>
      <c r="FDV18" s="306"/>
      <c r="FDW18" s="307"/>
      <c r="FDX18" s="306"/>
      <c r="FDY18" s="307"/>
      <c r="FDZ18" s="306"/>
      <c r="FEA18" s="307"/>
      <c r="FEB18" s="306"/>
      <c r="FEC18" s="307"/>
      <c r="FED18" s="306"/>
      <c r="FEE18" s="307"/>
      <c r="FEF18" s="306"/>
      <c r="FEG18" s="307"/>
      <c r="FEH18" s="306"/>
      <c r="FEI18" s="307"/>
      <c r="FEJ18" s="306"/>
      <c r="FEK18" s="307"/>
      <c r="FEL18" s="306"/>
      <c r="FEM18" s="307"/>
      <c r="FEN18" s="306"/>
      <c r="FEO18" s="307"/>
      <c r="FEP18" s="306"/>
      <c r="FEQ18" s="307"/>
      <c r="FER18" s="306"/>
      <c r="FES18" s="307"/>
      <c r="FET18" s="306"/>
      <c r="FEU18" s="307"/>
      <c r="FEV18" s="306"/>
      <c r="FEW18" s="307"/>
      <c r="FEX18" s="306"/>
      <c r="FEY18" s="307"/>
      <c r="FEZ18" s="306"/>
      <c r="FFA18" s="307"/>
      <c r="FFB18" s="306"/>
      <c r="FFC18" s="307"/>
      <c r="FFD18" s="306"/>
      <c r="FFE18" s="307"/>
      <c r="FFF18" s="306"/>
      <c r="FFG18" s="307"/>
      <c r="FFH18" s="306"/>
      <c r="FFI18" s="307"/>
      <c r="FFJ18" s="306"/>
      <c r="FFK18" s="307"/>
      <c r="FFL18" s="306"/>
      <c r="FFM18" s="307"/>
      <c r="FFN18" s="306"/>
      <c r="FFO18" s="307"/>
      <c r="FFP18" s="306"/>
      <c r="FFQ18" s="307"/>
      <c r="FFR18" s="306"/>
      <c r="FFS18" s="307"/>
      <c r="FFT18" s="306"/>
      <c r="FFU18" s="307"/>
      <c r="FFV18" s="306"/>
      <c r="FFW18" s="307"/>
      <c r="FFX18" s="306"/>
      <c r="FFY18" s="307"/>
      <c r="FFZ18" s="306"/>
      <c r="FGA18" s="307"/>
      <c r="FGB18" s="306"/>
      <c r="FGC18" s="307"/>
      <c r="FGD18" s="306"/>
      <c r="FGE18" s="307"/>
      <c r="FGF18" s="306"/>
      <c r="FGG18" s="307"/>
      <c r="FGH18" s="306"/>
      <c r="FGI18" s="307"/>
      <c r="FGJ18" s="306"/>
      <c r="FGK18" s="307"/>
      <c r="FGL18" s="306"/>
      <c r="FGM18" s="307"/>
      <c r="FGN18" s="306"/>
      <c r="FGO18" s="307"/>
      <c r="FGP18" s="306"/>
      <c r="FGQ18" s="307"/>
      <c r="FGR18" s="306"/>
      <c r="FGS18" s="307"/>
      <c r="FGT18" s="306"/>
      <c r="FGU18" s="307"/>
      <c r="FGV18" s="306"/>
      <c r="FGW18" s="307"/>
      <c r="FGX18" s="306"/>
      <c r="FGY18" s="307"/>
      <c r="FGZ18" s="306"/>
      <c r="FHA18" s="307"/>
      <c r="FHB18" s="306"/>
      <c r="FHC18" s="307"/>
      <c r="FHD18" s="306"/>
      <c r="FHE18" s="307"/>
      <c r="FHF18" s="306"/>
      <c r="FHG18" s="307"/>
      <c r="FHH18" s="306"/>
      <c r="FHI18" s="307"/>
      <c r="FHJ18" s="306"/>
      <c r="FHK18" s="307"/>
      <c r="FHL18" s="306"/>
      <c r="FHM18" s="307"/>
      <c r="FHN18" s="306"/>
      <c r="FHO18" s="307"/>
      <c r="FHP18" s="306"/>
      <c r="FHQ18" s="307"/>
      <c r="FHR18" s="306"/>
      <c r="FHS18" s="307"/>
      <c r="FHT18" s="306"/>
      <c r="FHU18" s="307"/>
      <c r="FHV18" s="306"/>
      <c r="FHW18" s="307"/>
      <c r="FHX18" s="306"/>
      <c r="FHY18" s="307"/>
      <c r="FHZ18" s="306"/>
      <c r="FIA18" s="307"/>
      <c r="FIB18" s="306"/>
      <c r="FIC18" s="307"/>
      <c r="FID18" s="306"/>
      <c r="FIE18" s="307"/>
      <c r="FIF18" s="306"/>
      <c r="FIG18" s="307"/>
      <c r="FIH18" s="306"/>
      <c r="FII18" s="307"/>
      <c r="FIJ18" s="306"/>
      <c r="FIK18" s="307"/>
      <c r="FIL18" s="306"/>
      <c r="FIM18" s="307"/>
      <c r="FIN18" s="306"/>
      <c r="FIO18" s="307"/>
      <c r="FIP18" s="306"/>
      <c r="FIQ18" s="307"/>
      <c r="FIR18" s="306"/>
      <c r="FIS18" s="307"/>
      <c r="FIT18" s="306"/>
      <c r="FIU18" s="307"/>
      <c r="FIV18" s="306"/>
      <c r="FIW18" s="307"/>
      <c r="FIX18" s="306"/>
      <c r="FIY18" s="307"/>
      <c r="FIZ18" s="306"/>
      <c r="FJA18" s="307"/>
      <c r="FJB18" s="306"/>
      <c r="FJC18" s="307"/>
      <c r="FJD18" s="306"/>
      <c r="FJE18" s="307"/>
      <c r="FJF18" s="306"/>
      <c r="FJG18" s="307"/>
      <c r="FJH18" s="306"/>
      <c r="FJI18" s="307"/>
      <c r="FJJ18" s="306"/>
      <c r="FJK18" s="307"/>
      <c r="FJL18" s="306"/>
      <c r="FJM18" s="307"/>
      <c r="FJN18" s="306"/>
      <c r="FJO18" s="307"/>
      <c r="FJP18" s="306"/>
      <c r="FJQ18" s="307"/>
      <c r="FJR18" s="306"/>
      <c r="FJS18" s="307"/>
      <c r="FJT18" s="306"/>
      <c r="FJU18" s="307"/>
      <c r="FJV18" s="306"/>
      <c r="FJW18" s="307"/>
      <c r="FJX18" s="306"/>
      <c r="FJY18" s="307"/>
      <c r="FJZ18" s="306"/>
      <c r="FKA18" s="307"/>
      <c r="FKB18" s="306"/>
      <c r="FKC18" s="307"/>
      <c r="FKD18" s="306"/>
      <c r="FKE18" s="307"/>
      <c r="FKF18" s="306"/>
      <c r="FKG18" s="307"/>
      <c r="FKH18" s="306"/>
      <c r="FKI18" s="307"/>
      <c r="FKJ18" s="306"/>
      <c r="FKK18" s="307"/>
      <c r="FKL18" s="306"/>
      <c r="FKM18" s="307"/>
      <c r="FKN18" s="306"/>
      <c r="FKO18" s="307"/>
      <c r="FKP18" s="306"/>
      <c r="FKQ18" s="307"/>
      <c r="FKR18" s="306"/>
      <c r="FKS18" s="307"/>
      <c r="FKT18" s="306"/>
      <c r="FKU18" s="307"/>
      <c r="FKV18" s="306"/>
      <c r="FKW18" s="307"/>
      <c r="FKX18" s="306"/>
      <c r="FKY18" s="307"/>
      <c r="FKZ18" s="306"/>
      <c r="FLA18" s="307"/>
      <c r="FLB18" s="306"/>
      <c r="FLC18" s="307"/>
      <c r="FLD18" s="306"/>
      <c r="FLE18" s="307"/>
      <c r="FLF18" s="306"/>
      <c r="FLG18" s="307"/>
      <c r="FLH18" s="306"/>
      <c r="FLI18" s="307"/>
      <c r="FLJ18" s="306"/>
      <c r="FLK18" s="307"/>
      <c r="FLL18" s="306"/>
      <c r="FLM18" s="307"/>
      <c r="FLN18" s="306"/>
      <c r="FLO18" s="307"/>
      <c r="FLP18" s="306"/>
      <c r="FLQ18" s="307"/>
      <c r="FLR18" s="306"/>
      <c r="FLS18" s="307"/>
      <c r="FLT18" s="306"/>
      <c r="FLU18" s="307"/>
      <c r="FLV18" s="306"/>
      <c r="FLW18" s="307"/>
      <c r="FLX18" s="306"/>
      <c r="FLY18" s="307"/>
      <c r="FLZ18" s="306"/>
      <c r="FMA18" s="307"/>
      <c r="FMB18" s="306"/>
      <c r="FMC18" s="307"/>
      <c r="FMD18" s="306"/>
      <c r="FME18" s="307"/>
      <c r="FMF18" s="306"/>
      <c r="FMG18" s="307"/>
      <c r="FMH18" s="306"/>
      <c r="FMI18" s="307"/>
      <c r="FMJ18" s="306"/>
      <c r="FMK18" s="307"/>
      <c r="FML18" s="306"/>
      <c r="FMM18" s="307"/>
      <c r="FMN18" s="306"/>
      <c r="FMO18" s="307"/>
      <c r="FMP18" s="306"/>
      <c r="FMQ18" s="307"/>
      <c r="FMR18" s="306"/>
      <c r="FMS18" s="307"/>
      <c r="FMT18" s="306"/>
      <c r="FMU18" s="307"/>
      <c r="FMV18" s="306"/>
      <c r="FMW18" s="307"/>
      <c r="FMX18" s="306"/>
      <c r="FMY18" s="307"/>
      <c r="FMZ18" s="306"/>
      <c r="FNA18" s="307"/>
      <c r="FNB18" s="306"/>
      <c r="FNC18" s="307"/>
      <c r="FND18" s="306"/>
      <c r="FNE18" s="307"/>
      <c r="FNF18" s="306"/>
      <c r="FNG18" s="307"/>
      <c r="FNH18" s="306"/>
      <c r="FNI18" s="307"/>
      <c r="FNJ18" s="306"/>
      <c r="FNK18" s="307"/>
      <c r="FNL18" s="306"/>
      <c r="FNM18" s="307"/>
      <c r="FNN18" s="306"/>
      <c r="FNO18" s="307"/>
      <c r="FNP18" s="306"/>
      <c r="FNQ18" s="307"/>
      <c r="FNR18" s="306"/>
      <c r="FNS18" s="307"/>
      <c r="FNT18" s="306"/>
      <c r="FNU18" s="307"/>
      <c r="FNV18" s="306"/>
      <c r="FNW18" s="307"/>
      <c r="FNX18" s="306"/>
      <c r="FNY18" s="307"/>
      <c r="FNZ18" s="306"/>
      <c r="FOA18" s="307"/>
      <c r="FOB18" s="306"/>
      <c r="FOC18" s="307"/>
      <c r="FOD18" s="306"/>
      <c r="FOE18" s="307"/>
      <c r="FOF18" s="306"/>
      <c r="FOG18" s="307"/>
      <c r="FOH18" s="306"/>
      <c r="FOI18" s="307"/>
      <c r="FOJ18" s="306"/>
      <c r="FOK18" s="307"/>
      <c r="FOL18" s="306"/>
      <c r="FOM18" s="307"/>
      <c r="FON18" s="306"/>
      <c r="FOO18" s="307"/>
      <c r="FOP18" s="306"/>
      <c r="FOQ18" s="307"/>
      <c r="FOR18" s="306"/>
      <c r="FOS18" s="307"/>
      <c r="FOT18" s="306"/>
      <c r="FOU18" s="307"/>
      <c r="FOV18" s="306"/>
      <c r="FOW18" s="307"/>
      <c r="FOX18" s="306"/>
      <c r="FOY18" s="307"/>
      <c r="FOZ18" s="306"/>
      <c r="FPA18" s="307"/>
      <c r="FPB18" s="306"/>
      <c r="FPC18" s="307"/>
      <c r="FPD18" s="306"/>
      <c r="FPE18" s="307"/>
      <c r="FPF18" s="306"/>
      <c r="FPG18" s="307"/>
      <c r="FPH18" s="306"/>
      <c r="FPI18" s="307"/>
      <c r="FPJ18" s="306"/>
      <c r="FPK18" s="307"/>
      <c r="FPL18" s="306"/>
      <c r="FPM18" s="307"/>
      <c r="FPN18" s="306"/>
      <c r="FPO18" s="307"/>
      <c r="FPP18" s="306"/>
      <c r="FPQ18" s="307"/>
      <c r="FPR18" s="306"/>
      <c r="FPS18" s="307"/>
      <c r="FPT18" s="306"/>
      <c r="FPU18" s="307"/>
      <c r="FPV18" s="306"/>
      <c r="FPW18" s="307"/>
      <c r="FPX18" s="306"/>
      <c r="FPY18" s="307"/>
      <c r="FPZ18" s="306"/>
      <c r="FQA18" s="307"/>
      <c r="FQB18" s="306"/>
      <c r="FQC18" s="307"/>
      <c r="FQD18" s="306"/>
      <c r="FQE18" s="307"/>
      <c r="FQF18" s="306"/>
      <c r="FQG18" s="307"/>
      <c r="FQH18" s="306"/>
      <c r="FQI18" s="307"/>
      <c r="FQJ18" s="306"/>
      <c r="FQK18" s="307"/>
      <c r="FQL18" s="306"/>
      <c r="FQM18" s="307"/>
      <c r="FQN18" s="306"/>
      <c r="FQO18" s="307"/>
      <c r="FQP18" s="306"/>
      <c r="FQQ18" s="307"/>
      <c r="FQR18" s="306"/>
      <c r="FQS18" s="307"/>
      <c r="FQT18" s="306"/>
      <c r="FQU18" s="307"/>
      <c r="FQV18" s="306"/>
      <c r="FQW18" s="307"/>
      <c r="FQX18" s="306"/>
      <c r="FQY18" s="307"/>
      <c r="FQZ18" s="306"/>
      <c r="FRA18" s="307"/>
      <c r="FRB18" s="306"/>
      <c r="FRC18" s="307"/>
      <c r="FRD18" s="306"/>
      <c r="FRE18" s="307"/>
      <c r="FRF18" s="306"/>
      <c r="FRG18" s="307"/>
      <c r="FRH18" s="306"/>
      <c r="FRI18" s="307"/>
      <c r="FRJ18" s="306"/>
      <c r="FRK18" s="307"/>
      <c r="FRL18" s="306"/>
      <c r="FRM18" s="307"/>
      <c r="FRN18" s="306"/>
      <c r="FRO18" s="307"/>
      <c r="FRP18" s="306"/>
      <c r="FRQ18" s="307"/>
      <c r="FRR18" s="306"/>
      <c r="FRS18" s="307"/>
      <c r="FRT18" s="306"/>
      <c r="FRU18" s="307"/>
      <c r="FRV18" s="306"/>
      <c r="FRW18" s="307"/>
      <c r="FRX18" s="306"/>
      <c r="FRY18" s="307"/>
      <c r="FRZ18" s="306"/>
      <c r="FSA18" s="307"/>
      <c r="FSB18" s="306"/>
      <c r="FSC18" s="307"/>
      <c r="FSD18" s="306"/>
      <c r="FSE18" s="307"/>
      <c r="FSF18" s="306"/>
      <c r="FSG18" s="307"/>
      <c r="FSH18" s="306"/>
      <c r="FSI18" s="307"/>
      <c r="FSJ18" s="306"/>
      <c r="FSK18" s="307"/>
      <c r="FSL18" s="306"/>
      <c r="FSM18" s="307"/>
      <c r="FSN18" s="306"/>
      <c r="FSO18" s="307"/>
      <c r="FSP18" s="306"/>
      <c r="FSQ18" s="307"/>
      <c r="FSR18" s="306"/>
      <c r="FSS18" s="307"/>
      <c r="FST18" s="306"/>
      <c r="FSU18" s="307"/>
      <c r="FSV18" s="306"/>
      <c r="FSW18" s="307"/>
      <c r="FSX18" s="306"/>
      <c r="FSY18" s="307"/>
      <c r="FSZ18" s="306"/>
      <c r="FTA18" s="307"/>
      <c r="FTB18" s="306"/>
      <c r="FTC18" s="307"/>
      <c r="FTD18" s="306"/>
      <c r="FTE18" s="307"/>
      <c r="FTF18" s="306"/>
      <c r="FTG18" s="307"/>
      <c r="FTH18" s="306"/>
      <c r="FTI18" s="307"/>
      <c r="FTJ18" s="306"/>
      <c r="FTK18" s="307"/>
      <c r="FTL18" s="306"/>
      <c r="FTM18" s="307"/>
      <c r="FTN18" s="306"/>
      <c r="FTO18" s="307"/>
      <c r="FTP18" s="306"/>
      <c r="FTQ18" s="307"/>
      <c r="FTR18" s="306"/>
      <c r="FTS18" s="307"/>
      <c r="FTT18" s="306"/>
      <c r="FTU18" s="307"/>
      <c r="FTV18" s="306"/>
      <c r="FTW18" s="307"/>
      <c r="FTX18" s="306"/>
      <c r="FTY18" s="307"/>
      <c r="FTZ18" s="306"/>
      <c r="FUA18" s="307"/>
      <c r="FUB18" s="306"/>
      <c r="FUC18" s="307"/>
      <c r="FUD18" s="306"/>
      <c r="FUE18" s="307"/>
      <c r="FUF18" s="306"/>
      <c r="FUG18" s="307"/>
      <c r="FUH18" s="306"/>
      <c r="FUI18" s="307"/>
      <c r="FUJ18" s="306"/>
      <c r="FUK18" s="307"/>
      <c r="FUL18" s="306"/>
      <c r="FUM18" s="307"/>
      <c r="FUN18" s="306"/>
      <c r="FUO18" s="307"/>
      <c r="FUP18" s="306"/>
      <c r="FUQ18" s="307"/>
      <c r="FUR18" s="306"/>
      <c r="FUS18" s="307"/>
      <c r="FUT18" s="306"/>
      <c r="FUU18" s="307"/>
      <c r="FUV18" s="306"/>
      <c r="FUW18" s="307"/>
      <c r="FUX18" s="306"/>
      <c r="FUY18" s="307"/>
      <c r="FUZ18" s="306"/>
      <c r="FVA18" s="307"/>
      <c r="FVB18" s="306"/>
      <c r="FVC18" s="307"/>
      <c r="FVD18" s="306"/>
      <c r="FVE18" s="307"/>
      <c r="FVF18" s="306"/>
      <c r="FVG18" s="307"/>
      <c r="FVH18" s="306"/>
      <c r="FVI18" s="307"/>
      <c r="FVJ18" s="306"/>
      <c r="FVK18" s="307"/>
      <c r="FVL18" s="306"/>
      <c r="FVM18" s="307"/>
      <c r="FVN18" s="306"/>
      <c r="FVO18" s="307"/>
      <c r="FVP18" s="306"/>
      <c r="FVQ18" s="307"/>
      <c r="FVR18" s="306"/>
      <c r="FVS18" s="307"/>
      <c r="FVT18" s="306"/>
      <c r="FVU18" s="307"/>
      <c r="FVV18" s="306"/>
      <c r="FVW18" s="307"/>
      <c r="FVX18" s="306"/>
      <c r="FVY18" s="307"/>
      <c r="FVZ18" s="306"/>
      <c r="FWA18" s="307"/>
      <c r="FWB18" s="306"/>
      <c r="FWC18" s="307"/>
      <c r="FWD18" s="306"/>
      <c r="FWE18" s="307"/>
      <c r="FWF18" s="306"/>
      <c r="FWG18" s="307"/>
      <c r="FWH18" s="306"/>
      <c r="FWI18" s="307"/>
      <c r="FWJ18" s="306"/>
      <c r="FWK18" s="307"/>
      <c r="FWL18" s="306"/>
      <c r="FWM18" s="307"/>
      <c r="FWN18" s="306"/>
      <c r="FWO18" s="307"/>
      <c r="FWP18" s="306"/>
      <c r="FWQ18" s="307"/>
      <c r="FWR18" s="306"/>
      <c r="FWS18" s="307"/>
      <c r="FWT18" s="306"/>
      <c r="FWU18" s="307"/>
      <c r="FWV18" s="306"/>
      <c r="FWW18" s="307"/>
      <c r="FWX18" s="306"/>
      <c r="FWY18" s="307"/>
      <c r="FWZ18" s="306"/>
      <c r="FXA18" s="307"/>
      <c r="FXB18" s="306"/>
      <c r="FXC18" s="307"/>
      <c r="FXD18" s="306"/>
      <c r="FXE18" s="307"/>
      <c r="FXF18" s="306"/>
      <c r="FXG18" s="307"/>
      <c r="FXH18" s="306"/>
      <c r="FXI18" s="307"/>
      <c r="FXJ18" s="306"/>
      <c r="FXK18" s="307"/>
      <c r="FXL18" s="306"/>
      <c r="FXM18" s="307"/>
      <c r="FXN18" s="306"/>
      <c r="FXO18" s="307"/>
      <c r="FXP18" s="306"/>
      <c r="FXQ18" s="307"/>
      <c r="FXR18" s="306"/>
      <c r="FXS18" s="307"/>
      <c r="FXT18" s="306"/>
      <c r="FXU18" s="307"/>
      <c r="FXV18" s="306"/>
      <c r="FXW18" s="307"/>
      <c r="FXX18" s="306"/>
      <c r="FXY18" s="307"/>
      <c r="FXZ18" s="306"/>
      <c r="FYA18" s="307"/>
      <c r="FYB18" s="306"/>
      <c r="FYC18" s="307"/>
      <c r="FYD18" s="306"/>
      <c r="FYE18" s="307"/>
      <c r="FYF18" s="306"/>
      <c r="FYG18" s="307"/>
      <c r="FYH18" s="306"/>
      <c r="FYI18" s="307"/>
      <c r="FYJ18" s="306"/>
      <c r="FYK18" s="307"/>
      <c r="FYL18" s="306"/>
      <c r="FYM18" s="307"/>
      <c r="FYN18" s="306"/>
      <c r="FYO18" s="307"/>
      <c r="FYP18" s="306"/>
      <c r="FYQ18" s="307"/>
      <c r="FYR18" s="306"/>
      <c r="FYS18" s="307"/>
      <c r="FYT18" s="306"/>
      <c r="FYU18" s="307"/>
      <c r="FYV18" s="306"/>
      <c r="FYW18" s="307"/>
      <c r="FYX18" s="306"/>
      <c r="FYY18" s="307"/>
      <c r="FYZ18" s="306"/>
      <c r="FZA18" s="307"/>
      <c r="FZB18" s="306"/>
      <c r="FZC18" s="307"/>
      <c r="FZD18" s="306"/>
      <c r="FZE18" s="307"/>
      <c r="FZF18" s="306"/>
      <c r="FZG18" s="307"/>
      <c r="FZH18" s="306"/>
      <c r="FZI18" s="307"/>
      <c r="FZJ18" s="306"/>
      <c r="FZK18" s="307"/>
      <c r="FZL18" s="306"/>
      <c r="FZM18" s="307"/>
      <c r="FZN18" s="306"/>
      <c r="FZO18" s="307"/>
      <c r="FZP18" s="306"/>
      <c r="FZQ18" s="307"/>
      <c r="FZR18" s="306"/>
      <c r="FZS18" s="307"/>
      <c r="FZT18" s="306"/>
      <c r="FZU18" s="307"/>
      <c r="FZV18" s="306"/>
      <c r="FZW18" s="307"/>
      <c r="FZX18" s="306"/>
      <c r="FZY18" s="307"/>
      <c r="FZZ18" s="306"/>
      <c r="GAA18" s="307"/>
      <c r="GAB18" s="306"/>
      <c r="GAC18" s="307"/>
      <c r="GAD18" s="306"/>
      <c r="GAE18" s="307"/>
      <c r="GAF18" s="306"/>
      <c r="GAG18" s="307"/>
      <c r="GAH18" s="306"/>
      <c r="GAI18" s="307"/>
      <c r="GAJ18" s="306"/>
      <c r="GAK18" s="307"/>
      <c r="GAL18" s="306"/>
      <c r="GAM18" s="307"/>
      <c r="GAN18" s="306"/>
      <c r="GAO18" s="307"/>
      <c r="GAP18" s="306"/>
      <c r="GAQ18" s="307"/>
      <c r="GAR18" s="306"/>
      <c r="GAS18" s="307"/>
      <c r="GAT18" s="306"/>
      <c r="GAU18" s="307"/>
      <c r="GAV18" s="306"/>
      <c r="GAW18" s="307"/>
      <c r="GAX18" s="306"/>
      <c r="GAY18" s="307"/>
      <c r="GAZ18" s="306"/>
      <c r="GBA18" s="307"/>
      <c r="GBB18" s="306"/>
      <c r="GBC18" s="307"/>
      <c r="GBD18" s="306"/>
      <c r="GBE18" s="307"/>
      <c r="GBF18" s="306"/>
      <c r="GBG18" s="307"/>
      <c r="GBH18" s="306"/>
      <c r="GBI18" s="307"/>
      <c r="GBJ18" s="306"/>
      <c r="GBK18" s="307"/>
      <c r="GBL18" s="306"/>
      <c r="GBM18" s="307"/>
      <c r="GBN18" s="306"/>
      <c r="GBO18" s="307"/>
      <c r="GBP18" s="306"/>
      <c r="GBQ18" s="307"/>
      <c r="GBR18" s="306"/>
      <c r="GBS18" s="307"/>
      <c r="GBT18" s="306"/>
      <c r="GBU18" s="307"/>
      <c r="GBV18" s="306"/>
      <c r="GBW18" s="307"/>
      <c r="GBX18" s="306"/>
      <c r="GBY18" s="307"/>
      <c r="GBZ18" s="306"/>
      <c r="GCA18" s="307"/>
      <c r="GCB18" s="306"/>
      <c r="GCC18" s="307"/>
      <c r="GCD18" s="306"/>
      <c r="GCE18" s="307"/>
      <c r="GCF18" s="306"/>
      <c r="GCG18" s="307"/>
      <c r="GCH18" s="306"/>
      <c r="GCI18" s="307"/>
      <c r="GCJ18" s="306"/>
      <c r="GCK18" s="307"/>
      <c r="GCL18" s="306"/>
      <c r="GCM18" s="307"/>
      <c r="GCN18" s="306"/>
      <c r="GCO18" s="307"/>
      <c r="GCP18" s="306"/>
      <c r="GCQ18" s="307"/>
      <c r="GCR18" s="306"/>
      <c r="GCS18" s="307"/>
      <c r="GCT18" s="306"/>
      <c r="GCU18" s="307"/>
      <c r="GCV18" s="306"/>
      <c r="GCW18" s="307"/>
      <c r="GCX18" s="306"/>
      <c r="GCY18" s="307"/>
      <c r="GCZ18" s="306"/>
      <c r="GDA18" s="307"/>
      <c r="GDB18" s="306"/>
      <c r="GDC18" s="307"/>
      <c r="GDD18" s="306"/>
      <c r="GDE18" s="307"/>
      <c r="GDF18" s="306"/>
      <c r="GDG18" s="307"/>
      <c r="GDH18" s="306"/>
      <c r="GDI18" s="307"/>
      <c r="GDJ18" s="306"/>
      <c r="GDK18" s="307"/>
      <c r="GDL18" s="306"/>
      <c r="GDM18" s="307"/>
      <c r="GDN18" s="306"/>
      <c r="GDO18" s="307"/>
      <c r="GDP18" s="306"/>
      <c r="GDQ18" s="307"/>
      <c r="GDR18" s="306"/>
      <c r="GDS18" s="307"/>
      <c r="GDT18" s="306"/>
      <c r="GDU18" s="307"/>
      <c r="GDV18" s="306"/>
      <c r="GDW18" s="307"/>
      <c r="GDX18" s="306"/>
      <c r="GDY18" s="307"/>
      <c r="GDZ18" s="306"/>
      <c r="GEA18" s="307"/>
      <c r="GEB18" s="306"/>
      <c r="GEC18" s="307"/>
      <c r="GED18" s="306"/>
      <c r="GEE18" s="307"/>
      <c r="GEF18" s="306"/>
      <c r="GEG18" s="307"/>
      <c r="GEH18" s="306"/>
      <c r="GEI18" s="307"/>
      <c r="GEJ18" s="306"/>
      <c r="GEK18" s="307"/>
      <c r="GEL18" s="306"/>
      <c r="GEM18" s="307"/>
      <c r="GEN18" s="306"/>
      <c r="GEO18" s="307"/>
      <c r="GEP18" s="306"/>
      <c r="GEQ18" s="307"/>
      <c r="GER18" s="306"/>
      <c r="GES18" s="307"/>
      <c r="GET18" s="306"/>
      <c r="GEU18" s="307"/>
      <c r="GEV18" s="306"/>
      <c r="GEW18" s="307"/>
      <c r="GEX18" s="306"/>
      <c r="GEY18" s="307"/>
      <c r="GEZ18" s="306"/>
      <c r="GFA18" s="307"/>
      <c r="GFB18" s="306"/>
      <c r="GFC18" s="307"/>
      <c r="GFD18" s="306"/>
      <c r="GFE18" s="307"/>
      <c r="GFF18" s="306"/>
      <c r="GFG18" s="307"/>
      <c r="GFH18" s="306"/>
      <c r="GFI18" s="307"/>
      <c r="GFJ18" s="306"/>
      <c r="GFK18" s="307"/>
      <c r="GFL18" s="306"/>
      <c r="GFM18" s="307"/>
      <c r="GFN18" s="306"/>
      <c r="GFO18" s="307"/>
      <c r="GFP18" s="306"/>
      <c r="GFQ18" s="307"/>
      <c r="GFR18" s="306"/>
      <c r="GFS18" s="307"/>
      <c r="GFT18" s="306"/>
      <c r="GFU18" s="307"/>
      <c r="GFV18" s="306"/>
      <c r="GFW18" s="307"/>
      <c r="GFX18" s="306"/>
      <c r="GFY18" s="307"/>
      <c r="GFZ18" s="306"/>
      <c r="GGA18" s="307"/>
      <c r="GGB18" s="306"/>
      <c r="GGC18" s="307"/>
      <c r="GGD18" s="306"/>
      <c r="GGE18" s="307"/>
      <c r="GGF18" s="306"/>
      <c r="GGG18" s="307"/>
      <c r="GGH18" s="306"/>
      <c r="GGI18" s="307"/>
      <c r="GGJ18" s="306"/>
      <c r="GGK18" s="307"/>
      <c r="GGL18" s="306"/>
      <c r="GGM18" s="307"/>
      <c r="GGN18" s="306"/>
      <c r="GGO18" s="307"/>
      <c r="GGP18" s="306"/>
      <c r="GGQ18" s="307"/>
      <c r="GGR18" s="306"/>
      <c r="GGS18" s="307"/>
      <c r="GGT18" s="306"/>
      <c r="GGU18" s="307"/>
      <c r="GGV18" s="306"/>
      <c r="GGW18" s="307"/>
      <c r="GGX18" s="306"/>
      <c r="GGY18" s="307"/>
      <c r="GGZ18" s="306"/>
      <c r="GHA18" s="307"/>
      <c r="GHB18" s="306"/>
      <c r="GHC18" s="307"/>
      <c r="GHD18" s="306"/>
      <c r="GHE18" s="307"/>
      <c r="GHF18" s="306"/>
      <c r="GHG18" s="307"/>
      <c r="GHH18" s="306"/>
      <c r="GHI18" s="307"/>
      <c r="GHJ18" s="306"/>
      <c r="GHK18" s="307"/>
      <c r="GHL18" s="306"/>
      <c r="GHM18" s="307"/>
      <c r="GHN18" s="306"/>
      <c r="GHO18" s="307"/>
      <c r="GHP18" s="306"/>
      <c r="GHQ18" s="307"/>
      <c r="GHR18" s="306"/>
      <c r="GHS18" s="307"/>
      <c r="GHT18" s="306"/>
      <c r="GHU18" s="307"/>
      <c r="GHV18" s="306"/>
      <c r="GHW18" s="307"/>
      <c r="GHX18" s="306"/>
      <c r="GHY18" s="307"/>
      <c r="GHZ18" s="306"/>
      <c r="GIA18" s="307"/>
      <c r="GIB18" s="306"/>
      <c r="GIC18" s="307"/>
      <c r="GID18" s="306"/>
      <c r="GIE18" s="307"/>
      <c r="GIF18" s="306"/>
      <c r="GIG18" s="307"/>
      <c r="GIH18" s="306"/>
      <c r="GII18" s="307"/>
      <c r="GIJ18" s="306"/>
      <c r="GIK18" s="307"/>
      <c r="GIL18" s="306"/>
      <c r="GIM18" s="307"/>
      <c r="GIN18" s="306"/>
      <c r="GIO18" s="307"/>
      <c r="GIP18" s="306"/>
      <c r="GIQ18" s="307"/>
      <c r="GIR18" s="306"/>
      <c r="GIS18" s="307"/>
      <c r="GIT18" s="306"/>
      <c r="GIU18" s="307"/>
      <c r="GIV18" s="306"/>
      <c r="GIW18" s="307"/>
      <c r="GIX18" s="306"/>
      <c r="GIY18" s="307"/>
      <c r="GIZ18" s="306"/>
      <c r="GJA18" s="307"/>
      <c r="GJB18" s="306"/>
      <c r="GJC18" s="307"/>
      <c r="GJD18" s="306"/>
      <c r="GJE18" s="307"/>
      <c r="GJF18" s="306"/>
      <c r="GJG18" s="307"/>
      <c r="GJH18" s="306"/>
      <c r="GJI18" s="307"/>
      <c r="GJJ18" s="306"/>
      <c r="GJK18" s="307"/>
      <c r="GJL18" s="306"/>
      <c r="GJM18" s="307"/>
      <c r="GJN18" s="306"/>
      <c r="GJO18" s="307"/>
      <c r="GJP18" s="306"/>
      <c r="GJQ18" s="307"/>
      <c r="GJR18" s="306"/>
      <c r="GJS18" s="307"/>
      <c r="GJT18" s="306"/>
      <c r="GJU18" s="307"/>
      <c r="GJV18" s="306"/>
      <c r="GJW18" s="307"/>
      <c r="GJX18" s="306"/>
      <c r="GJY18" s="307"/>
      <c r="GJZ18" s="306"/>
      <c r="GKA18" s="307"/>
      <c r="GKB18" s="306"/>
      <c r="GKC18" s="307"/>
      <c r="GKD18" s="306"/>
      <c r="GKE18" s="307"/>
      <c r="GKF18" s="306"/>
      <c r="GKG18" s="307"/>
      <c r="GKH18" s="306"/>
      <c r="GKI18" s="307"/>
      <c r="GKJ18" s="306"/>
      <c r="GKK18" s="307"/>
      <c r="GKL18" s="306"/>
      <c r="GKM18" s="307"/>
      <c r="GKN18" s="306"/>
      <c r="GKO18" s="307"/>
      <c r="GKP18" s="306"/>
      <c r="GKQ18" s="307"/>
      <c r="GKR18" s="306"/>
      <c r="GKS18" s="307"/>
      <c r="GKT18" s="306"/>
      <c r="GKU18" s="307"/>
      <c r="GKV18" s="306"/>
      <c r="GKW18" s="307"/>
      <c r="GKX18" s="306"/>
      <c r="GKY18" s="307"/>
      <c r="GKZ18" s="306"/>
      <c r="GLA18" s="307"/>
      <c r="GLB18" s="306"/>
      <c r="GLC18" s="307"/>
      <c r="GLD18" s="306"/>
      <c r="GLE18" s="307"/>
      <c r="GLF18" s="306"/>
      <c r="GLG18" s="307"/>
      <c r="GLH18" s="306"/>
      <c r="GLI18" s="307"/>
      <c r="GLJ18" s="306"/>
      <c r="GLK18" s="307"/>
      <c r="GLL18" s="306"/>
      <c r="GLM18" s="307"/>
      <c r="GLN18" s="306"/>
      <c r="GLO18" s="307"/>
      <c r="GLP18" s="306"/>
      <c r="GLQ18" s="307"/>
      <c r="GLR18" s="306"/>
      <c r="GLS18" s="307"/>
      <c r="GLT18" s="306"/>
      <c r="GLU18" s="307"/>
      <c r="GLV18" s="306"/>
      <c r="GLW18" s="307"/>
      <c r="GLX18" s="306"/>
      <c r="GLY18" s="307"/>
      <c r="GLZ18" s="306"/>
      <c r="GMA18" s="307"/>
      <c r="GMB18" s="306"/>
      <c r="GMC18" s="307"/>
      <c r="GMD18" s="306"/>
      <c r="GME18" s="307"/>
      <c r="GMF18" s="306"/>
      <c r="GMG18" s="307"/>
      <c r="GMH18" s="306"/>
      <c r="GMI18" s="307"/>
      <c r="GMJ18" s="306"/>
      <c r="GMK18" s="307"/>
      <c r="GML18" s="306"/>
      <c r="GMM18" s="307"/>
      <c r="GMN18" s="306"/>
      <c r="GMO18" s="307"/>
      <c r="GMP18" s="306"/>
      <c r="GMQ18" s="307"/>
      <c r="GMR18" s="306"/>
      <c r="GMS18" s="307"/>
      <c r="GMT18" s="306"/>
      <c r="GMU18" s="307"/>
      <c r="GMV18" s="306"/>
      <c r="GMW18" s="307"/>
      <c r="GMX18" s="306"/>
      <c r="GMY18" s="307"/>
      <c r="GMZ18" s="306"/>
      <c r="GNA18" s="307"/>
      <c r="GNB18" s="306"/>
      <c r="GNC18" s="307"/>
      <c r="GND18" s="306"/>
      <c r="GNE18" s="307"/>
      <c r="GNF18" s="306"/>
      <c r="GNG18" s="307"/>
      <c r="GNH18" s="306"/>
      <c r="GNI18" s="307"/>
      <c r="GNJ18" s="306"/>
      <c r="GNK18" s="307"/>
      <c r="GNL18" s="306"/>
      <c r="GNM18" s="307"/>
      <c r="GNN18" s="306"/>
      <c r="GNO18" s="307"/>
      <c r="GNP18" s="306"/>
      <c r="GNQ18" s="307"/>
      <c r="GNR18" s="306"/>
      <c r="GNS18" s="307"/>
      <c r="GNT18" s="306"/>
      <c r="GNU18" s="307"/>
      <c r="GNV18" s="306"/>
      <c r="GNW18" s="307"/>
      <c r="GNX18" s="306"/>
      <c r="GNY18" s="307"/>
      <c r="GNZ18" s="306"/>
      <c r="GOA18" s="307"/>
      <c r="GOB18" s="306"/>
      <c r="GOC18" s="307"/>
      <c r="GOD18" s="306"/>
      <c r="GOE18" s="307"/>
      <c r="GOF18" s="306"/>
      <c r="GOG18" s="307"/>
      <c r="GOH18" s="306"/>
      <c r="GOI18" s="307"/>
      <c r="GOJ18" s="306"/>
      <c r="GOK18" s="307"/>
      <c r="GOL18" s="306"/>
      <c r="GOM18" s="307"/>
      <c r="GON18" s="306"/>
      <c r="GOO18" s="307"/>
      <c r="GOP18" s="306"/>
      <c r="GOQ18" s="307"/>
      <c r="GOR18" s="306"/>
      <c r="GOS18" s="307"/>
      <c r="GOT18" s="306"/>
      <c r="GOU18" s="307"/>
      <c r="GOV18" s="306"/>
      <c r="GOW18" s="307"/>
      <c r="GOX18" s="306"/>
      <c r="GOY18" s="307"/>
      <c r="GOZ18" s="306"/>
      <c r="GPA18" s="307"/>
      <c r="GPB18" s="306"/>
      <c r="GPC18" s="307"/>
      <c r="GPD18" s="306"/>
      <c r="GPE18" s="307"/>
      <c r="GPF18" s="306"/>
      <c r="GPG18" s="307"/>
      <c r="GPH18" s="306"/>
      <c r="GPI18" s="307"/>
      <c r="GPJ18" s="306"/>
      <c r="GPK18" s="307"/>
      <c r="GPL18" s="306"/>
      <c r="GPM18" s="307"/>
      <c r="GPN18" s="306"/>
      <c r="GPO18" s="307"/>
      <c r="GPP18" s="306"/>
      <c r="GPQ18" s="307"/>
      <c r="GPR18" s="306"/>
      <c r="GPS18" s="307"/>
      <c r="GPT18" s="306"/>
      <c r="GPU18" s="307"/>
      <c r="GPV18" s="306"/>
      <c r="GPW18" s="307"/>
      <c r="GPX18" s="306"/>
      <c r="GPY18" s="307"/>
      <c r="GPZ18" s="306"/>
      <c r="GQA18" s="307"/>
      <c r="GQB18" s="306"/>
      <c r="GQC18" s="307"/>
      <c r="GQD18" s="306"/>
      <c r="GQE18" s="307"/>
      <c r="GQF18" s="306"/>
      <c r="GQG18" s="307"/>
      <c r="GQH18" s="306"/>
      <c r="GQI18" s="307"/>
      <c r="GQJ18" s="306"/>
      <c r="GQK18" s="307"/>
      <c r="GQL18" s="306"/>
      <c r="GQM18" s="307"/>
      <c r="GQN18" s="306"/>
      <c r="GQO18" s="307"/>
      <c r="GQP18" s="306"/>
      <c r="GQQ18" s="307"/>
      <c r="GQR18" s="306"/>
      <c r="GQS18" s="307"/>
      <c r="GQT18" s="306"/>
      <c r="GQU18" s="307"/>
      <c r="GQV18" s="306"/>
      <c r="GQW18" s="307"/>
      <c r="GQX18" s="306"/>
      <c r="GQY18" s="307"/>
      <c r="GQZ18" s="306"/>
      <c r="GRA18" s="307"/>
      <c r="GRB18" s="306"/>
      <c r="GRC18" s="307"/>
      <c r="GRD18" s="306"/>
      <c r="GRE18" s="307"/>
      <c r="GRF18" s="306"/>
      <c r="GRG18" s="307"/>
      <c r="GRH18" s="306"/>
      <c r="GRI18" s="307"/>
      <c r="GRJ18" s="306"/>
      <c r="GRK18" s="307"/>
      <c r="GRL18" s="306"/>
      <c r="GRM18" s="307"/>
      <c r="GRN18" s="306"/>
      <c r="GRO18" s="307"/>
      <c r="GRP18" s="306"/>
      <c r="GRQ18" s="307"/>
      <c r="GRR18" s="306"/>
      <c r="GRS18" s="307"/>
      <c r="GRT18" s="306"/>
      <c r="GRU18" s="307"/>
      <c r="GRV18" s="306"/>
      <c r="GRW18" s="307"/>
      <c r="GRX18" s="306"/>
      <c r="GRY18" s="307"/>
      <c r="GRZ18" s="306"/>
      <c r="GSA18" s="307"/>
      <c r="GSB18" s="306"/>
      <c r="GSC18" s="307"/>
      <c r="GSD18" s="306"/>
      <c r="GSE18" s="307"/>
      <c r="GSF18" s="306"/>
      <c r="GSG18" s="307"/>
      <c r="GSH18" s="306"/>
      <c r="GSI18" s="307"/>
      <c r="GSJ18" s="306"/>
      <c r="GSK18" s="307"/>
      <c r="GSL18" s="306"/>
      <c r="GSM18" s="307"/>
      <c r="GSN18" s="306"/>
      <c r="GSO18" s="307"/>
      <c r="GSP18" s="306"/>
      <c r="GSQ18" s="307"/>
      <c r="GSR18" s="306"/>
      <c r="GSS18" s="307"/>
      <c r="GST18" s="306"/>
      <c r="GSU18" s="307"/>
      <c r="GSV18" s="306"/>
      <c r="GSW18" s="307"/>
      <c r="GSX18" s="306"/>
      <c r="GSY18" s="307"/>
      <c r="GSZ18" s="306"/>
      <c r="GTA18" s="307"/>
      <c r="GTB18" s="306"/>
      <c r="GTC18" s="307"/>
      <c r="GTD18" s="306"/>
      <c r="GTE18" s="307"/>
      <c r="GTF18" s="306"/>
      <c r="GTG18" s="307"/>
      <c r="GTH18" s="306"/>
      <c r="GTI18" s="307"/>
      <c r="GTJ18" s="306"/>
      <c r="GTK18" s="307"/>
      <c r="GTL18" s="306"/>
      <c r="GTM18" s="307"/>
      <c r="GTN18" s="306"/>
      <c r="GTO18" s="307"/>
      <c r="GTP18" s="306"/>
      <c r="GTQ18" s="307"/>
      <c r="GTR18" s="306"/>
      <c r="GTS18" s="307"/>
      <c r="GTT18" s="306"/>
      <c r="GTU18" s="307"/>
      <c r="GTV18" s="306"/>
      <c r="GTW18" s="307"/>
      <c r="GTX18" s="306"/>
      <c r="GTY18" s="307"/>
      <c r="GTZ18" s="306"/>
      <c r="GUA18" s="307"/>
      <c r="GUB18" s="306"/>
      <c r="GUC18" s="307"/>
      <c r="GUD18" s="306"/>
      <c r="GUE18" s="307"/>
      <c r="GUF18" s="306"/>
      <c r="GUG18" s="307"/>
      <c r="GUH18" s="306"/>
      <c r="GUI18" s="307"/>
      <c r="GUJ18" s="306"/>
      <c r="GUK18" s="307"/>
      <c r="GUL18" s="306"/>
      <c r="GUM18" s="307"/>
      <c r="GUN18" s="306"/>
      <c r="GUO18" s="307"/>
      <c r="GUP18" s="306"/>
      <c r="GUQ18" s="307"/>
      <c r="GUR18" s="306"/>
      <c r="GUS18" s="307"/>
      <c r="GUT18" s="306"/>
      <c r="GUU18" s="307"/>
      <c r="GUV18" s="306"/>
      <c r="GUW18" s="307"/>
      <c r="GUX18" s="306"/>
      <c r="GUY18" s="307"/>
      <c r="GUZ18" s="306"/>
      <c r="GVA18" s="307"/>
      <c r="GVB18" s="306"/>
      <c r="GVC18" s="307"/>
      <c r="GVD18" s="306"/>
      <c r="GVE18" s="307"/>
      <c r="GVF18" s="306"/>
      <c r="GVG18" s="307"/>
      <c r="GVH18" s="306"/>
      <c r="GVI18" s="307"/>
      <c r="GVJ18" s="306"/>
      <c r="GVK18" s="307"/>
      <c r="GVL18" s="306"/>
      <c r="GVM18" s="307"/>
      <c r="GVN18" s="306"/>
      <c r="GVO18" s="307"/>
      <c r="GVP18" s="306"/>
      <c r="GVQ18" s="307"/>
      <c r="GVR18" s="306"/>
      <c r="GVS18" s="307"/>
      <c r="GVT18" s="306"/>
      <c r="GVU18" s="307"/>
      <c r="GVV18" s="306"/>
      <c r="GVW18" s="307"/>
      <c r="GVX18" s="306"/>
      <c r="GVY18" s="307"/>
      <c r="GVZ18" s="306"/>
      <c r="GWA18" s="307"/>
      <c r="GWB18" s="306"/>
      <c r="GWC18" s="307"/>
      <c r="GWD18" s="306"/>
      <c r="GWE18" s="307"/>
      <c r="GWF18" s="306"/>
      <c r="GWG18" s="307"/>
      <c r="GWH18" s="306"/>
      <c r="GWI18" s="307"/>
      <c r="GWJ18" s="306"/>
      <c r="GWK18" s="307"/>
      <c r="GWL18" s="306"/>
      <c r="GWM18" s="307"/>
      <c r="GWN18" s="306"/>
      <c r="GWO18" s="307"/>
      <c r="GWP18" s="306"/>
      <c r="GWQ18" s="307"/>
      <c r="GWR18" s="306"/>
      <c r="GWS18" s="307"/>
      <c r="GWT18" s="306"/>
      <c r="GWU18" s="307"/>
      <c r="GWV18" s="306"/>
      <c r="GWW18" s="307"/>
      <c r="GWX18" s="306"/>
      <c r="GWY18" s="307"/>
      <c r="GWZ18" s="306"/>
      <c r="GXA18" s="307"/>
      <c r="GXB18" s="306"/>
      <c r="GXC18" s="307"/>
      <c r="GXD18" s="306"/>
      <c r="GXE18" s="307"/>
      <c r="GXF18" s="306"/>
      <c r="GXG18" s="307"/>
      <c r="GXH18" s="306"/>
      <c r="GXI18" s="307"/>
      <c r="GXJ18" s="306"/>
      <c r="GXK18" s="307"/>
      <c r="GXL18" s="306"/>
      <c r="GXM18" s="307"/>
      <c r="GXN18" s="306"/>
      <c r="GXO18" s="307"/>
      <c r="GXP18" s="306"/>
      <c r="GXQ18" s="307"/>
      <c r="GXR18" s="306"/>
      <c r="GXS18" s="307"/>
      <c r="GXT18" s="306"/>
      <c r="GXU18" s="307"/>
      <c r="GXV18" s="306"/>
      <c r="GXW18" s="307"/>
      <c r="GXX18" s="306"/>
      <c r="GXY18" s="307"/>
      <c r="GXZ18" s="306"/>
      <c r="GYA18" s="307"/>
      <c r="GYB18" s="306"/>
      <c r="GYC18" s="307"/>
      <c r="GYD18" s="306"/>
      <c r="GYE18" s="307"/>
      <c r="GYF18" s="306"/>
      <c r="GYG18" s="307"/>
      <c r="GYH18" s="306"/>
      <c r="GYI18" s="307"/>
      <c r="GYJ18" s="306"/>
      <c r="GYK18" s="307"/>
      <c r="GYL18" s="306"/>
      <c r="GYM18" s="307"/>
      <c r="GYN18" s="306"/>
      <c r="GYO18" s="307"/>
      <c r="GYP18" s="306"/>
      <c r="GYQ18" s="307"/>
      <c r="GYR18" s="306"/>
      <c r="GYS18" s="307"/>
      <c r="GYT18" s="306"/>
      <c r="GYU18" s="307"/>
      <c r="GYV18" s="306"/>
      <c r="GYW18" s="307"/>
      <c r="GYX18" s="306"/>
      <c r="GYY18" s="307"/>
      <c r="GYZ18" s="306"/>
      <c r="GZA18" s="307"/>
      <c r="GZB18" s="306"/>
      <c r="GZC18" s="307"/>
      <c r="GZD18" s="306"/>
      <c r="GZE18" s="307"/>
      <c r="GZF18" s="306"/>
      <c r="GZG18" s="307"/>
      <c r="GZH18" s="306"/>
      <c r="GZI18" s="307"/>
      <c r="GZJ18" s="306"/>
      <c r="GZK18" s="307"/>
      <c r="GZL18" s="306"/>
      <c r="GZM18" s="307"/>
      <c r="GZN18" s="306"/>
      <c r="GZO18" s="307"/>
      <c r="GZP18" s="306"/>
      <c r="GZQ18" s="307"/>
      <c r="GZR18" s="306"/>
      <c r="GZS18" s="307"/>
      <c r="GZT18" s="306"/>
      <c r="GZU18" s="307"/>
      <c r="GZV18" s="306"/>
      <c r="GZW18" s="307"/>
      <c r="GZX18" s="306"/>
      <c r="GZY18" s="307"/>
      <c r="GZZ18" s="306"/>
      <c r="HAA18" s="307"/>
      <c r="HAB18" s="306"/>
      <c r="HAC18" s="307"/>
      <c r="HAD18" s="306"/>
      <c r="HAE18" s="307"/>
      <c r="HAF18" s="306"/>
      <c r="HAG18" s="307"/>
      <c r="HAH18" s="306"/>
      <c r="HAI18" s="307"/>
      <c r="HAJ18" s="306"/>
      <c r="HAK18" s="307"/>
      <c r="HAL18" s="306"/>
      <c r="HAM18" s="307"/>
      <c r="HAN18" s="306"/>
      <c r="HAO18" s="307"/>
      <c r="HAP18" s="306"/>
      <c r="HAQ18" s="307"/>
      <c r="HAR18" s="306"/>
      <c r="HAS18" s="307"/>
      <c r="HAT18" s="306"/>
      <c r="HAU18" s="307"/>
      <c r="HAV18" s="306"/>
      <c r="HAW18" s="307"/>
      <c r="HAX18" s="306"/>
      <c r="HAY18" s="307"/>
      <c r="HAZ18" s="306"/>
      <c r="HBA18" s="307"/>
      <c r="HBB18" s="306"/>
      <c r="HBC18" s="307"/>
      <c r="HBD18" s="306"/>
      <c r="HBE18" s="307"/>
      <c r="HBF18" s="306"/>
      <c r="HBG18" s="307"/>
      <c r="HBH18" s="306"/>
      <c r="HBI18" s="307"/>
      <c r="HBJ18" s="306"/>
      <c r="HBK18" s="307"/>
      <c r="HBL18" s="306"/>
      <c r="HBM18" s="307"/>
      <c r="HBN18" s="306"/>
      <c r="HBO18" s="307"/>
      <c r="HBP18" s="306"/>
      <c r="HBQ18" s="307"/>
      <c r="HBR18" s="306"/>
      <c r="HBS18" s="307"/>
      <c r="HBT18" s="306"/>
      <c r="HBU18" s="307"/>
      <c r="HBV18" s="306"/>
      <c r="HBW18" s="307"/>
      <c r="HBX18" s="306"/>
      <c r="HBY18" s="307"/>
      <c r="HBZ18" s="306"/>
      <c r="HCA18" s="307"/>
      <c r="HCB18" s="306"/>
      <c r="HCC18" s="307"/>
      <c r="HCD18" s="306"/>
      <c r="HCE18" s="307"/>
      <c r="HCF18" s="306"/>
      <c r="HCG18" s="307"/>
      <c r="HCH18" s="306"/>
      <c r="HCI18" s="307"/>
      <c r="HCJ18" s="306"/>
      <c r="HCK18" s="307"/>
      <c r="HCL18" s="306"/>
      <c r="HCM18" s="307"/>
      <c r="HCN18" s="306"/>
      <c r="HCO18" s="307"/>
      <c r="HCP18" s="306"/>
      <c r="HCQ18" s="307"/>
      <c r="HCR18" s="306"/>
      <c r="HCS18" s="307"/>
      <c r="HCT18" s="306"/>
      <c r="HCU18" s="307"/>
      <c r="HCV18" s="306"/>
      <c r="HCW18" s="307"/>
      <c r="HCX18" s="306"/>
      <c r="HCY18" s="307"/>
      <c r="HCZ18" s="306"/>
      <c r="HDA18" s="307"/>
      <c r="HDB18" s="306"/>
      <c r="HDC18" s="307"/>
      <c r="HDD18" s="306"/>
      <c r="HDE18" s="307"/>
      <c r="HDF18" s="306"/>
      <c r="HDG18" s="307"/>
      <c r="HDH18" s="306"/>
      <c r="HDI18" s="307"/>
      <c r="HDJ18" s="306"/>
      <c r="HDK18" s="307"/>
      <c r="HDL18" s="306"/>
      <c r="HDM18" s="307"/>
      <c r="HDN18" s="306"/>
      <c r="HDO18" s="307"/>
      <c r="HDP18" s="306"/>
      <c r="HDQ18" s="307"/>
      <c r="HDR18" s="306"/>
      <c r="HDS18" s="307"/>
      <c r="HDT18" s="306"/>
      <c r="HDU18" s="307"/>
      <c r="HDV18" s="306"/>
      <c r="HDW18" s="307"/>
      <c r="HDX18" s="306"/>
      <c r="HDY18" s="307"/>
      <c r="HDZ18" s="306"/>
      <c r="HEA18" s="307"/>
      <c r="HEB18" s="306"/>
      <c r="HEC18" s="307"/>
      <c r="HED18" s="306"/>
      <c r="HEE18" s="307"/>
      <c r="HEF18" s="306"/>
      <c r="HEG18" s="307"/>
      <c r="HEH18" s="306"/>
      <c r="HEI18" s="307"/>
      <c r="HEJ18" s="306"/>
      <c r="HEK18" s="307"/>
      <c r="HEL18" s="306"/>
      <c r="HEM18" s="307"/>
      <c r="HEN18" s="306"/>
      <c r="HEO18" s="307"/>
      <c r="HEP18" s="306"/>
      <c r="HEQ18" s="307"/>
      <c r="HER18" s="306"/>
      <c r="HES18" s="307"/>
      <c r="HET18" s="306"/>
      <c r="HEU18" s="307"/>
      <c r="HEV18" s="306"/>
      <c r="HEW18" s="307"/>
      <c r="HEX18" s="306"/>
      <c r="HEY18" s="307"/>
      <c r="HEZ18" s="306"/>
      <c r="HFA18" s="307"/>
      <c r="HFB18" s="306"/>
      <c r="HFC18" s="307"/>
      <c r="HFD18" s="306"/>
      <c r="HFE18" s="307"/>
      <c r="HFF18" s="306"/>
      <c r="HFG18" s="307"/>
      <c r="HFH18" s="306"/>
      <c r="HFI18" s="307"/>
      <c r="HFJ18" s="306"/>
      <c r="HFK18" s="307"/>
      <c r="HFL18" s="306"/>
      <c r="HFM18" s="307"/>
      <c r="HFN18" s="306"/>
      <c r="HFO18" s="307"/>
      <c r="HFP18" s="306"/>
      <c r="HFQ18" s="307"/>
      <c r="HFR18" s="306"/>
      <c r="HFS18" s="307"/>
      <c r="HFT18" s="306"/>
      <c r="HFU18" s="307"/>
      <c r="HFV18" s="306"/>
      <c r="HFW18" s="307"/>
      <c r="HFX18" s="306"/>
      <c r="HFY18" s="307"/>
      <c r="HFZ18" s="306"/>
      <c r="HGA18" s="307"/>
      <c r="HGB18" s="306"/>
      <c r="HGC18" s="307"/>
      <c r="HGD18" s="306"/>
      <c r="HGE18" s="307"/>
      <c r="HGF18" s="306"/>
      <c r="HGG18" s="307"/>
      <c r="HGH18" s="306"/>
      <c r="HGI18" s="307"/>
      <c r="HGJ18" s="306"/>
      <c r="HGK18" s="307"/>
      <c r="HGL18" s="306"/>
      <c r="HGM18" s="307"/>
      <c r="HGN18" s="306"/>
      <c r="HGO18" s="307"/>
      <c r="HGP18" s="306"/>
      <c r="HGQ18" s="307"/>
      <c r="HGR18" s="306"/>
      <c r="HGS18" s="307"/>
      <c r="HGT18" s="306"/>
      <c r="HGU18" s="307"/>
      <c r="HGV18" s="306"/>
      <c r="HGW18" s="307"/>
      <c r="HGX18" s="306"/>
      <c r="HGY18" s="307"/>
      <c r="HGZ18" s="306"/>
      <c r="HHA18" s="307"/>
      <c r="HHB18" s="306"/>
      <c r="HHC18" s="307"/>
      <c r="HHD18" s="306"/>
      <c r="HHE18" s="307"/>
      <c r="HHF18" s="306"/>
      <c r="HHG18" s="307"/>
      <c r="HHH18" s="306"/>
      <c r="HHI18" s="307"/>
      <c r="HHJ18" s="306"/>
      <c r="HHK18" s="307"/>
      <c r="HHL18" s="306"/>
      <c r="HHM18" s="307"/>
      <c r="HHN18" s="306"/>
      <c r="HHO18" s="307"/>
      <c r="HHP18" s="306"/>
      <c r="HHQ18" s="307"/>
      <c r="HHR18" s="306"/>
      <c r="HHS18" s="307"/>
      <c r="HHT18" s="306"/>
      <c r="HHU18" s="307"/>
      <c r="HHV18" s="306"/>
      <c r="HHW18" s="307"/>
      <c r="HHX18" s="306"/>
      <c r="HHY18" s="307"/>
      <c r="HHZ18" s="306"/>
      <c r="HIA18" s="307"/>
      <c r="HIB18" s="306"/>
      <c r="HIC18" s="307"/>
      <c r="HID18" s="306"/>
      <c r="HIE18" s="307"/>
      <c r="HIF18" s="306"/>
      <c r="HIG18" s="307"/>
      <c r="HIH18" s="306"/>
      <c r="HII18" s="307"/>
      <c r="HIJ18" s="306"/>
      <c r="HIK18" s="307"/>
      <c r="HIL18" s="306"/>
      <c r="HIM18" s="307"/>
      <c r="HIN18" s="306"/>
      <c r="HIO18" s="307"/>
      <c r="HIP18" s="306"/>
      <c r="HIQ18" s="307"/>
      <c r="HIR18" s="306"/>
      <c r="HIS18" s="307"/>
      <c r="HIT18" s="306"/>
      <c r="HIU18" s="307"/>
      <c r="HIV18" s="306"/>
      <c r="HIW18" s="307"/>
      <c r="HIX18" s="306"/>
      <c r="HIY18" s="307"/>
      <c r="HIZ18" s="306"/>
      <c r="HJA18" s="307"/>
      <c r="HJB18" s="306"/>
      <c r="HJC18" s="307"/>
      <c r="HJD18" s="306"/>
      <c r="HJE18" s="307"/>
      <c r="HJF18" s="306"/>
      <c r="HJG18" s="307"/>
      <c r="HJH18" s="306"/>
      <c r="HJI18" s="307"/>
      <c r="HJJ18" s="306"/>
      <c r="HJK18" s="307"/>
      <c r="HJL18" s="306"/>
      <c r="HJM18" s="307"/>
      <c r="HJN18" s="306"/>
      <c r="HJO18" s="307"/>
      <c r="HJP18" s="306"/>
      <c r="HJQ18" s="307"/>
      <c r="HJR18" s="306"/>
      <c r="HJS18" s="307"/>
      <c r="HJT18" s="306"/>
      <c r="HJU18" s="307"/>
      <c r="HJV18" s="306"/>
      <c r="HJW18" s="307"/>
      <c r="HJX18" s="306"/>
      <c r="HJY18" s="307"/>
      <c r="HJZ18" s="306"/>
      <c r="HKA18" s="307"/>
      <c r="HKB18" s="306"/>
      <c r="HKC18" s="307"/>
      <c r="HKD18" s="306"/>
      <c r="HKE18" s="307"/>
      <c r="HKF18" s="306"/>
      <c r="HKG18" s="307"/>
      <c r="HKH18" s="306"/>
      <c r="HKI18" s="307"/>
      <c r="HKJ18" s="306"/>
      <c r="HKK18" s="307"/>
      <c r="HKL18" s="306"/>
      <c r="HKM18" s="307"/>
      <c r="HKN18" s="306"/>
      <c r="HKO18" s="307"/>
      <c r="HKP18" s="306"/>
      <c r="HKQ18" s="307"/>
      <c r="HKR18" s="306"/>
      <c r="HKS18" s="307"/>
      <c r="HKT18" s="306"/>
      <c r="HKU18" s="307"/>
      <c r="HKV18" s="306"/>
      <c r="HKW18" s="307"/>
      <c r="HKX18" s="306"/>
      <c r="HKY18" s="307"/>
      <c r="HKZ18" s="306"/>
      <c r="HLA18" s="307"/>
      <c r="HLB18" s="306"/>
      <c r="HLC18" s="307"/>
      <c r="HLD18" s="306"/>
      <c r="HLE18" s="307"/>
      <c r="HLF18" s="306"/>
      <c r="HLG18" s="307"/>
      <c r="HLH18" s="306"/>
      <c r="HLI18" s="307"/>
      <c r="HLJ18" s="306"/>
      <c r="HLK18" s="307"/>
      <c r="HLL18" s="306"/>
      <c r="HLM18" s="307"/>
      <c r="HLN18" s="306"/>
      <c r="HLO18" s="307"/>
      <c r="HLP18" s="306"/>
      <c r="HLQ18" s="307"/>
      <c r="HLR18" s="306"/>
      <c r="HLS18" s="307"/>
      <c r="HLT18" s="306"/>
      <c r="HLU18" s="307"/>
      <c r="HLV18" s="306"/>
      <c r="HLW18" s="307"/>
      <c r="HLX18" s="306"/>
      <c r="HLY18" s="307"/>
      <c r="HLZ18" s="306"/>
      <c r="HMA18" s="307"/>
      <c r="HMB18" s="306"/>
      <c r="HMC18" s="307"/>
      <c r="HMD18" s="306"/>
      <c r="HME18" s="307"/>
      <c r="HMF18" s="306"/>
      <c r="HMG18" s="307"/>
      <c r="HMH18" s="306"/>
      <c r="HMI18" s="307"/>
      <c r="HMJ18" s="306"/>
      <c r="HMK18" s="307"/>
      <c r="HML18" s="306"/>
      <c r="HMM18" s="307"/>
      <c r="HMN18" s="306"/>
      <c r="HMO18" s="307"/>
      <c r="HMP18" s="306"/>
      <c r="HMQ18" s="307"/>
      <c r="HMR18" s="306"/>
      <c r="HMS18" s="307"/>
      <c r="HMT18" s="306"/>
      <c r="HMU18" s="307"/>
      <c r="HMV18" s="306"/>
      <c r="HMW18" s="307"/>
      <c r="HMX18" s="306"/>
      <c r="HMY18" s="307"/>
      <c r="HMZ18" s="306"/>
      <c r="HNA18" s="307"/>
      <c r="HNB18" s="306"/>
      <c r="HNC18" s="307"/>
      <c r="HND18" s="306"/>
      <c r="HNE18" s="307"/>
      <c r="HNF18" s="306"/>
      <c r="HNG18" s="307"/>
      <c r="HNH18" s="306"/>
      <c r="HNI18" s="307"/>
      <c r="HNJ18" s="306"/>
      <c r="HNK18" s="307"/>
      <c r="HNL18" s="306"/>
      <c r="HNM18" s="307"/>
      <c r="HNN18" s="306"/>
      <c r="HNO18" s="307"/>
      <c r="HNP18" s="306"/>
      <c r="HNQ18" s="307"/>
      <c r="HNR18" s="306"/>
      <c r="HNS18" s="307"/>
      <c r="HNT18" s="306"/>
      <c r="HNU18" s="307"/>
      <c r="HNV18" s="306"/>
      <c r="HNW18" s="307"/>
      <c r="HNX18" s="306"/>
      <c r="HNY18" s="307"/>
      <c r="HNZ18" s="306"/>
      <c r="HOA18" s="307"/>
      <c r="HOB18" s="306"/>
      <c r="HOC18" s="307"/>
      <c r="HOD18" s="306"/>
      <c r="HOE18" s="307"/>
      <c r="HOF18" s="306"/>
      <c r="HOG18" s="307"/>
      <c r="HOH18" s="306"/>
      <c r="HOI18" s="307"/>
      <c r="HOJ18" s="306"/>
      <c r="HOK18" s="307"/>
      <c r="HOL18" s="306"/>
      <c r="HOM18" s="307"/>
      <c r="HON18" s="306"/>
      <c r="HOO18" s="307"/>
      <c r="HOP18" s="306"/>
      <c r="HOQ18" s="307"/>
      <c r="HOR18" s="306"/>
      <c r="HOS18" s="307"/>
      <c r="HOT18" s="306"/>
      <c r="HOU18" s="307"/>
      <c r="HOV18" s="306"/>
      <c r="HOW18" s="307"/>
      <c r="HOX18" s="306"/>
      <c r="HOY18" s="307"/>
      <c r="HOZ18" s="306"/>
      <c r="HPA18" s="307"/>
      <c r="HPB18" s="306"/>
      <c r="HPC18" s="307"/>
      <c r="HPD18" s="306"/>
      <c r="HPE18" s="307"/>
      <c r="HPF18" s="306"/>
      <c r="HPG18" s="307"/>
      <c r="HPH18" s="306"/>
      <c r="HPI18" s="307"/>
      <c r="HPJ18" s="306"/>
      <c r="HPK18" s="307"/>
      <c r="HPL18" s="306"/>
      <c r="HPM18" s="307"/>
      <c r="HPN18" s="306"/>
      <c r="HPO18" s="307"/>
      <c r="HPP18" s="306"/>
      <c r="HPQ18" s="307"/>
      <c r="HPR18" s="306"/>
      <c r="HPS18" s="307"/>
      <c r="HPT18" s="306"/>
      <c r="HPU18" s="307"/>
      <c r="HPV18" s="306"/>
      <c r="HPW18" s="307"/>
      <c r="HPX18" s="306"/>
      <c r="HPY18" s="307"/>
      <c r="HPZ18" s="306"/>
      <c r="HQA18" s="307"/>
      <c r="HQB18" s="306"/>
      <c r="HQC18" s="307"/>
      <c r="HQD18" s="306"/>
      <c r="HQE18" s="307"/>
      <c r="HQF18" s="306"/>
      <c r="HQG18" s="307"/>
      <c r="HQH18" s="306"/>
      <c r="HQI18" s="307"/>
      <c r="HQJ18" s="306"/>
      <c r="HQK18" s="307"/>
      <c r="HQL18" s="306"/>
      <c r="HQM18" s="307"/>
      <c r="HQN18" s="306"/>
      <c r="HQO18" s="307"/>
      <c r="HQP18" s="306"/>
      <c r="HQQ18" s="307"/>
      <c r="HQR18" s="306"/>
      <c r="HQS18" s="307"/>
      <c r="HQT18" s="306"/>
      <c r="HQU18" s="307"/>
      <c r="HQV18" s="306"/>
      <c r="HQW18" s="307"/>
      <c r="HQX18" s="306"/>
      <c r="HQY18" s="307"/>
      <c r="HQZ18" s="306"/>
      <c r="HRA18" s="307"/>
      <c r="HRB18" s="306"/>
      <c r="HRC18" s="307"/>
      <c r="HRD18" s="306"/>
      <c r="HRE18" s="307"/>
      <c r="HRF18" s="306"/>
      <c r="HRG18" s="307"/>
      <c r="HRH18" s="306"/>
      <c r="HRI18" s="307"/>
      <c r="HRJ18" s="306"/>
      <c r="HRK18" s="307"/>
      <c r="HRL18" s="306"/>
      <c r="HRM18" s="307"/>
      <c r="HRN18" s="306"/>
      <c r="HRO18" s="307"/>
      <c r="HRP18" s="306"/>
      <c r="HRQ18" s="307"/>
      <c r="HRR18" s="306"/>
      <c r="HRS18" s="307"/>
      <c r="HRT18" s="306"/>
      <c r="HRU18" s="307"/>
      <c r="HRV18" s="306"/>
      <c r="HRW18" s="307"/>
      <c r="HRX18" s="306"/>
      <c r="HRY18" s="307"/>
      <c r="HRZ18" s="306"/>
      <c r="HSA18" s="307"/>
      <c r="HSB18" s="306"/>
      <c r="HSC18" s="307"/>
      <c r="HSD18" s="306"/>
      <c r="HSE18" s="307"/>
      <c r="HSF18" s="306"/>
      <c r="HSG18" s="307"/>
      <c r="HSH18" s="306"/>
      <c r="HSI18" s="307"/>
      <c r="HSJ18" s="306"/>
      <c r="HSK18" s="307"/>
      <c r="HSL18" s="306"/>
      <c r="HSM18" s="307"/>
      <c r="HSN18" s="306"/>
      <c r="HSO18" s="307"/>
      <c r="HSP18" s="306"/>
      <c r="HSQ18" s="307"/>
      <c r="HSR18" s="306"/>
      <c r="HSS18" s="307"/>
      <c r="HST18" s="306"/>
      <c r="HSU18" s="307"/>
      <c r="HSV18" s="306"/>
      <c r="HSW18" s="307"/>
      <c r="HSX18" s="306"/>
      <c r="HSY18" s="307"/>
      <c r="HSZ18" s="306"/>
      <c r="HTA18" s="307"/>
      <c r="HTB18" s="306"/>
      <c r="HTC18" s="307"/>
      <c r="HTD18" s="306"/>
      <c r="HTE18" s="307"/>
      <c r="HTF18" s="306"/>
      <c r="HTG18" s="307"/>
      <c r="HTH18" s="306"/>
      <c r="HTI18" s="307"/>
      <c r="HTJ18" s="306"/>
      <c r="HTK18" s="307"/>
      <c r="HTL18" s="306"/>
      <c r="HTM18" s="307"/>
      <c r="HTN18" s="306"/>
      <c r="HTO18" s="307"/>
      <c r="HTP18" s="306"/>
      <c r="HTQ18" s="307"/>
      <c r="HTR18" s="306"/>
      <c r="HTS18" s="307"/>
      <c r="HTT18" s="306"/>
      <c r="HTU18" s="307"/>
      <c r="HTV18" s="306"/>
      <c r="HTW18" s="307"/>
      <c r="HTX18" s="306"/>
      <c r="HTY18" s="307"/>
      <c r="HTZ18" s="306"/>
      <c r="HUA18" s="307"/>
      <c r="HUB18" s="306"/>
      <c r="HUC18" s="307"/>
      <c r="HUD18" s="306"/>
      <c r="HUE18" s="307"/>
      <c r="HUF18" s="306"/>
      <c r="HUG18" s="307"/>
      <c r="HUH18" s="306"/>
      <c r="HUI18" s="307"/>
      <c r="HUJ18" s="306"/>
      <c r="HUK18" s="307"/>
      <c r="HUL18" s="306"/>
      <c r="HUM18" s="307"/>
      <c r="HUN18" s="306"/>
      <c r="HUO18" s="307"/>
      <c r="HUP18" s="306"/>
      <c r="HUQ18" s="307"/>
      <c r="HUR18" s="306"/>
      <c r="HUS18" s="307"/>
      <c r="HUT18" s="306"/>
      <c r="HUU18" s="307"/>
      <c r="HUV18" s="306"/>
      <c r="HUW18" s="307"/>
      <c r="HUX18" s="306"/>
      <c r="HUY18" s="307"/>
      <c r="HUZ18" s="306"/>
      <c r="HVA18" s="307"/>
      <c r="HVB18" s="306"/>
      <c r="HVC18" s="307"/>
      <c r="HVD18" s="306"/>
      <c r="HVE18" s="307"/>
      <c r="HVF18" s="306"/>
      <c r="HVG18" s="307"/>
      <c r="HVH18" s="306"/>
      <c r="HVI18" s="307"/>
      <c r="HVJ18" s="306"/>
      <c r="HVK18" s="307"/>
      <c r="HVL18" s="306"/>
      <c r="HVM18" s="307"/>
      <c r="HVN18" s="306"/>
      <c r="HVO18" s="307"/>
      <c r="HVP18" s="306"/>
      <c r="HVQ18" s="307"/>
      <c r="HVR18" s="306"/>
      <c r="HVS18" s="307"/>
      <c r="HVT18" s="306"/>
      <c r="HVU18" s="307"/>
      <c r="HVV18" s="306"/>
      <c r="HVW18" s="307"/>
      <c r="HVX18" s="306"/>
      <c r="HVY18" s="307"/>
      <c r="HVZ18" s="306"/>
      <c r="HWA18" s="307"/>
      <c r="HWB18" s="306"/>
      <c r="HWC18" s="307"/>
      <c r="HWD18" s="306"/>
      <c r="HWE18" s="307"/>
      <c r="HWF18" s="306"/>
      <c r="HWG18" s="307"/>
      <c r="HWH18" s="306"/>
      <c r="HWI18" s="307"/>
      <c r="HWJ18" s="306"/>
      <c r="HWK18" s="307"/>
      <c r="HWL18" s="306"/>
      <c r="HWM18" s="307"/>
      <c r="HWN18" s="306"/>
      <c r="HWO18" s="307"/>
      <c r="HWP18" s="306"/>
      <c r="HWQ18" s="307"/>
      <c r="HWR18" s="306"/>
      <c r="HWS18" s="307"/>
      <c r="HWT18" s="306"/>
      <c r="HWU18" s="307"/>
      <c r="HWV18" s="306"/>
      <c r="HWW18" s="307"/>
      <c r="HWX18" s="306"/>
      <c r="HWY18" s="307"/>
      <c r="HWZ18" s="306"/>
      <c r="HXA18" s="307"/>
      <c r="HXB18" s="306"/>
      <c r="HXC18" s="307"/>
      <c r="HXD18" s="306"/>
      <c r="HXE18" s="307"/>
      <c r="HXF18" s="306"/>
      <c r="HXG18" s="307"/>
      <c r="HXH18" s="306"/>
      <c r="HXI18" s="307"/>
      <c r="HXJ18" s="306"/>
      <c r="HXK18" s="307"/>
      <c r="HXL18" s="306"/>
      <c r="HXM18" s="307"/>
      <c r="HXN18" s="306"/>
      <c r="HXO18" s="307"/>
      <c r="HXP18" s="306"/>
      <c r="HXQ18" s="307"/>
      <c r="HXR18" s="306"/>
      <c r="HXS18" s="307"/>
      <c r="HXT18" s="306"/>
      <c r="HXU18" s="307"/>
      <c r="HXV18" s="306"/>
      <c r="HXW18" s="307"/>
      <c r="HXX18" s="306"/>
      <c r="HXY18" s="307"/>
      <c r="HXZ18" s="306"/>
      <c r="HYA18" s="307"/>
      <c r="HYB18" s="306"/>
      <c r="HYC18" s="307"/>
      <c r="HYD18" s="306"/>
      <c r="HYE18" s="307"/>
      <c r="HYF18" s="306"/>
      <c r="HYG18" s="307"/>
      <c r="HYH18" s="306"/>
      <c r="HYI18" s="307"/>
      <c r="HYJ18" s="306"/>
      <c r="HYK18" s="307"/>
      <c r="HYL18" s="306"/>
      <c r="HYM18" s="307"/>
      <c r="HYN18" s="306"/>
      <c r="HYO18" s="307"/>
      <c r="HYP18" s="306"/>
      <c r="HYQ18" s="307"/>
      <c r="HYR18" s="306"/>
      <c r="HYS18" s="307"/>
      <c r="HYT18" s="306"/>
      <c r="HYU18" s="307"/>
      <c r="HYV18" s="306"/>
      <c r="HYW18" s="307"/>
      <c r="HYX18" s="306"/>
      <c r="HYY18" s="307"/>
      <c r="HYZ18" s="306"/>
      <c r="HZA18" s="307"/>
      <c r="HZB18" s="306"/>
      <c r="HZC18" s="307"/>
      <c r="HZD18" s="306"/>
      <c r="HZE18" s="307"/>
      <c r="HZF18" s="306"/>
      <c r="HZG18" s="307"/>
      <c r="HZH18" s="306"/>
      <c r="HZI18" s="307"/>
      <c r="HZJ18" s="306"/>
      <c r="HZK18" s="307"/>
      <c r="HZL18" s="306"/>
      <c r="HZM18" s="307"/>
      <c r="HZN18" s="306"/>
      <c r="HZO18" s="307"/>
      <c r="HZP18" s="306"/>
      <c r="HZQ18" s="307"/>
      <c r="HZR18" s="306"/>
      <c r="HZS18" s="307"/>
      <c r="HZT18" s="306"/>
      <c r="HZU18" s="307"/>
      <c r="HZV18" s="306"/>
      <c r="HZW18" s="307"/>
      <c r="HZX18" s="306"/>
      <c r="HZY18" s="307"/>
      <c r="HZZ18" s="306"/>
      <c r="IAA18" s="307"/>
      <c r="IAB18" s="306"/>
      <c r="IAC18" s="307"/>
      <c r="IAD18" s="306"/>
      <c r="IAE18" s="307"/>
      <c r="IAF18" s="306"/>
      <c r="IAG18" s="307"/>
      <c r="IAH18" s="306"/>
      <c r="IAI18" s="307"/>
      <c r="IAJ18" s="306"/>
      <c r="IAK18" s="307"/>
      <c r="IAL18" s="306"/>
      <c r="IAM18" s="307"/>
      <c r="IAN18" s="306"/>
      <c r="IAO18" s="307"/>
      <c r="IAP18" s="306"/>
      <c r="IAQ18" s="307"/>
      <c r="IAR18" s="306"/>
      <c r="IAS18" s="307"/>
      <c r="IAT18" s="306"/>
      <c r="IAU18" s="307"/>
      <c r="IAV18" s="306"/>
      <c r="IAW18" s="307"/>
      <c r="IAX18" s="306"/>
      <c r="IAY18" s="307"/>
      <c r="IAZ18" s="306"/>
      <c r="IBA18" s="307"/>
      <c r="IBB18" s="306"/>
      <c r="IBC18" s="307"/>
      <c r="IBD18" s="306"/>
      <c r="IBE18" s="307"/>
      <c r="IBF18" s="306"/>
      <c r="IBG18" s="307"/>
      <c r="IBH18" s="306"/>
      <c r="IBI18" s="307"/>
      <c r="IBJ18" s="306"/>
      <c r="IBK18" s="307"/>
      <c r="IBL18" s="306"/>
      <c r="IBM18" s="307"/>
      <c r="IBN18" s="306"/>
      <c r="IBO18" s="307"/>
      <c r="IBP18" s="306"/>
      <c r="IBQ18" s="307"/>
      <c r="IBR18" s="306"/>
      <c r="IBS18" s="307"/>
      <c r="IBT18" s="306"/>
      <c r="IBU18" s="307"/>
      <c r="IBV18" s="306"/>
      <c r="IBW18" s="307"/>
      <c r="IBX18" s="306"/>
      <c r="IBY18" s="307"/>
      <c r="IBZ18" s="306"/>
      <c r="ICA18" s="307"/>
      <c r="ICB18" s="306"/>
      <c r="ICC18" s="307"/>
      <c r="ICD18" s="306"/>
      <c r="ICE18" s="307"/>
      <c r="ICF18" s="306"/>
      <c r="ICG18" s="307"/>
      <c r="ICH18" s="306"/>
      <c r="ICI18" s="307"/>
      <c r="ICJ18" s="306"/>
      <c r="ICK18" s="307"/>
      <c r="ICL18" s="306"/>
      <c r="ICM18" s="307"/>
      <c r="ICN18" s="306"/>
      <c r="ICO18" s="307"/>
      <c r="ICP18" s="306"/>
      <c r="ICQ18" s="307"/>
      <c r="ICR18" s="306"/>
      <c r="ICS18" s="307"/>
      <c r="ICT18" s="306"/>
      <c r="ICU18" s="307"/>
      <c r="ICV18" s="306"/>
      <c r="ICW18" s="307"/>
      <c r="ICX18" s="306"/>
      <c r="ICY18" s="307"/>
      <c r="ICZ18" s="306"/>
      <c r="IDA18" s="307"/>
      <c r="IDB18" s="306"/>
      <c r="IDC18" s="307"/>
      <c r="IDD18" s="306"/>
      <c r="IDE18" s="307"/>
      <c r="IDF18" s="306"/>
      <c r="IDG18" s="307"/>
      <c r="IDH18" s="306"/>
      <c r="IDI18" s="307"/>
      <c r="IDJ18" s="306"/>
      <c r="IDK18" s="307"/>
      <c r="IDL18" s="306"/>
      <c r="IDM18" s="307"/>
      <c r="IDN18" s="306"/>
      <c r="IDO18" s="307"/>
      <c r="IDP18" s="306"/>
      <c r="IDQ18" s="307"/>
      <c r="IDR18" s="306"/>
      <c r="IDS18" s="307"/>
      <c r="IDT18" s="306"/>
      <c r="IDU18" s="307"/>
      <c r="IDV18" s="306"/>
      <c r="IDW18" s="307"/>
      <c r="IDX18" s="306"/>
      <c r="IDY18" s="307"/>
      <c r="IDZ18" s="306"/>
      <c r="IEA18" s="307"/>
      <c r="IEB18" s="306"/>
      <c r="IEC18" s="307"/>
      <c r="IED18" s="306"/>
      <c r="IEE18" s="307"/>
      <c r="IEF18" s="306"/>
      <c r="IEG18" s="307"/>
      <c r="IEH18" s="306"/>
      <c r="IEI18" s="307"/>
      <c r="IEJ18" s="306"/>
      <c r="IEK18" s="307"/>
      <c r="IEL18" s="306"/>
      <c r="IEM18" s="307"/>
      <c r="IEN18" s="306"/>
      <c r="IEO18" s="307"/>
      <c r="IEP18" s="306"/>
      <c r="IEQ18" s="307"/>
      <c r="IER18" s="306"/>
      <c r="IES18" s="307"/>
      <c r="IET18" s="306"/>
      <c r="IEU18" s="307"/>
      <c r="IEV18" s="306"/>
      <c r="IEW18" s="307"/>
      <c r="IEX18" s="306"/>
      <c r="IEY18" s="307"/>
      <c r="IEZ18" s="306"/>
      <c r="IFA18" s="307"/>
      <c r="IFB18" s="306"/>
      <c r="IFC18" s="307"/>
      <c r="IFD18" s="306"/>
      <c r="IFE18" s="307"/>
      <c r="IFF18" s="306"/>
      <c r="IFG18" s="307"/>
      <c r="IFH18" s="306"/>
      <c r="IFI18" s="307"/>
      <c r="IFJ18" s="306"/>
      <c r="IFK18" s="307"/>
      <c r="IFL18" s="306"/>
      <c r="IFM18" s="307"/>
      <c r="IFN18" s="306"/>
      <c r="IFO18" s="307"/>
      <c r="IFP18" s="306"/>
      <c r="IFQ18" s="307"/>
      <c r="IFR18" s="306"/>
      <c r="IFS18" s="307"/>
      <c r="IFT18" s="306"/>
      <c r="IFU18" s="307"/>
      <c r="IFV18" s="306"/>
      <c r="IFW18" s="307"/>
      <c r="IFX18" s="306"/>
      <c r="IFY18" s="307"/>
      <c r="IFZ18" s="306"/>
      <c r="IGA18" s="307"/>
      <c r="IGB18" s="306"/>
      <c r="IGC18" s="307"/>
      <c r="IGD18" s="306"/>
      <c r="IGE18" s="307"/>
      <c r="IGF18" s="306"/>
      <c r="IGG18" s="307"/>
      <c r="IGH18" s="306"/>
      <c r="IGI18" s="307"/>
      <c r="IGJ18" s="306"/>
      <c r="IGK18" s="307"/>
      <c r="IGL18" s="306"/>
      <c r="IGM18" s="307"/>
      <c r="IGN18" s="306"/>
      <c r="IGO18" s="307"/>
      <c r="IGP18" s="306"/>
      <c r="IGQ18" s="307"/>
      <c r="IGR18" s="306"/>
      <c r="IGS18" s="307"/>
      <c r="IGT18" s="306"/>
      <c r="IGU18" s="307"/>
      <c r="IGV18" s="306"/>
      <c r="IGW18" s="307"/>
      <c r="IGX18" s="306"/>
      <c r="IGY18" s="307"/>
      <c r="IGZ18" s="306"/>
      <c r="IHA18" s="307"/>
      <c r="IHB18" s="306"/>
      <c r="IHC18" s="307"/>
      <c r="IHD18" s="306"/>
      <c r="IHE18" s="307"/>
      <c r="IHF18" s="306"/>
      <c r="IHG18" s="307"/>
      <c r="IHH18" s="306"/>
      <c r="IHI18" s="307"/>
      <c r="IHJ18" s="306"/>
      <c r="IHK18" s="307"/>
      <c r="IHL18" s="306"/>
      <c r="IHM18" s="307"/>
      <c r="IHN18" s="306"/>
      <c r="IHO18" s="307"/>
      <c r="IHP18" s="306"/>
      <c r="IHQ18" s="307"/>
      <c r="IHR18" s="306"/>
      <c r="IHS18" s="307"/>
      <c r="IHT18" s="306"/>
      <c r="IHU18" s="307"/>
      <c r="IHV18" s="306"/>
      <c r="IHW18" s="307"/>
      <c r="IHX18" s="306"/>
      <c r="IHY18" s="307"/>
      <c r="IHZ18" s="306"/>
      <c r="IIA18" s="307"/>
      <c r="IIB18" s="306"/>
      <c r="IIC18" s="307"/>
      <c r="IID18" s="306"/>
      <c r="IIE18" s="307"/>
      <c r="IIF18" s="306"/>
      <c r="IIG18" s="307"/>
      <c r="IIH18" s="306"/>
      <c r="III18" s="307"/>
      <c r="IIJ18" s="306"/>
      <c r="IIK18" s="307"/>
      <c r="IIL18" s="306"/>
      <c r="IIM18" s="307"/>
      <c r="IIN18" s="306"/>
      <c r="IIO18" s="307"/>
      <c r="IIP18" s="306"/>
      <c r="IIQ18" s="307"/>
      <c r="IIR18" s="306"/>
      <c r="IIS18" s="307"/>
      <c r="IIT18" s="306"/>
      <c r="IIU18" s="307"/>
      <c r="IIV18" s="306"/>
      <c r="IIW18" s="307"/>
      <c r="IIX18" s="306"/>
      <c r="IIY18" s="307"/>
      <c r="IIZ18" s="306"/>
      <c r="IJA18" s="307"/>
      <c r="IJB18" s="306"/>
      <c r="IJC18" s="307"/>
      <c r="IJD18" s="306"/>
      <c r="IJE18" s="307"/>
      <c r="IJF18" s="306"/>
      <c r="IJG18" s="307"/>
      <c r="IJH18" s="306"/>
      <c r="IJI18" s="307"/>
      <c r="IJJ18" s="306"/>
      <c r="IJK18" s="307"/>
      <c r="IJL18" s="306"/>
      <c r="IJM18" s="307"/>
      <c r="IJN18" s="306"/>
      <c r="IJO18" s="307"/>
      <c r="IJP18" s="306"/>
      <c r="IJQ18" s="307"/>
      <c r="IJR18" s="306"/>
      <c r="IJS18" s="307"/>
      <c r="IJT18" s="306"/>
      <c r="IJU18" s="307"/>
      <c r="IJV18" s="306"/>
      <c r="IJW18" s="307"/>
      <c r="IJX18" s="306"/>
      <c r="IJY18" s="307"/>
      <c r="IJZ18" s="306"/>
      <c r="IKA18" s="307"/>
      <c r="IKB18" s="306"/>
      <c r="IKC18" s="307"/>
      <c r="IKD18" s="306"/>
      <c r="IKE18" s="307"/>
      <c r="IKF18" s="306"/>
      <c r="IKG18" s="307"/>
      <c r="IKH18" s="306"/>
      <c r="IKI18" s="307"/>
      <c r="IKJ18" s="306"/>
      <c r="IKK18" s="307"/>
      <c r="IKL18" s="306"/>
      <c r="IKM18" s="307"/>
      <c r="IKN18" s="306"/>
      <c r="IKO18" s="307"/>
      <c r="IKP18" s="306"/>
      <c r="IKQ18" s="307"/>
      <c r="IKR18" s="306"/>
      <c r="IKS18" s="307"/>
      <c r="IKT18" s="306"/>
      <c r="IKU18" s="307"/>
      <c r="IKV18" s="306"/>
      <c r="IKW18" s="307"/>
      <c r="IKX18" s="306"/>
      <c r="IKY18" s="307"/>
      <c r="IKZ18" s="306"/>
      <c r="ILA18" s="307"/>
      <c r="ILB18" s="306"/>
      <c r="ILC18" s="307"/>
      <c r="ILD18" s="306"/>
      <c r="ILE18" s="307"/>
      <c r="ILF18" s="306"/>
      <c r="ILG18" s="307"/>
      <c r="ILH18" s="306"/>
      <c r="ILI18" s="307"/>
      <c r="ILJ18" s="306"/>
      <c r="ILK18" s="307"/>
      <c r="ILL18" s="306"/>
      <c r="ILM18" s="307"/>
      <c r="ILN18" s="306"/>
      <c r="ILO18" s="307"/>
      <c r="ILP18" s="306"/>
      <c r="ILQ18" s="307"/>
      <c r="ILR18" s="306"/>
      <c r="ILS18" s="307"/>
      <c r="ILT18" s="306"/>
      <c r="ILU18" s="307"/>
      <c r="ILV18" s="306"/>
      <c r="ILW18" s="307"/>
      <c r="ILX18" s="306"/>
      <c r="ILY18" s="307"/>
      <c r="ILZ18" s="306"/>
      <c r="IMA18" s="307"/>
      <c r="IMB18" s="306"/>
      <c r="IMC18" s="307"/>
      <c r="IMD18" s="306"/>
      <c r="IME18" s="307"/>
      <c r="IMF18" s="306"/>
      <c r="IMG18" s="307"/>
      <c r="IMH18" s="306"/>
      <c r="IMI18" s="307"/>
      <c r="IMJ18" s="306"/>
      <c r="IMK18" s="307"/>
      <c r="IML18" s="306"/>
      <c r="IMM18" s="307"/>
      <c r="IMN18" s="306"/>
      <c r="IMO18" s="307"/>
      <c r="IMP18" s="306"/>
      <c r="IMQ18" s="307"/>
      <c r="IMR18" s="306"/>
      <c r="IMS18" s="307"/>
      <c r="IMT18" s="306"/>
      <c r="IMU18" s="307"/>
      <c r="IMV18" s="306"/>
      <c r="IMW18" s="307"/>
      <c r="IMX18" s="306"/>
      <c r="IMY18" s="307"/>
      <c r="IMZ18" s="306"/>
      <c r="INA18" s="307"/>
      <c r="INB18" s="306"/>
      <c r="INC18" s="307"/>
      <c r="IND18" s="306"/>
      <c r="INE18" s="307"/>
      <c r="INF18" s="306"/>
      <c r="ING18" s="307"/>
      <c r="INH18" s="306"/>
      <c r="INI18" s="307"/>
      <c r="INJ18" s="306"/>
      <c r="INK18" s="307"/>
      <c r="INL18" s="306"/>
      <c r="INM18" s="307"/>
      <c r="INN18" s="306"/>
      <c r="INO18" s="307"/>
      <c r="INP18" s="306"/>
      <c r="INQ18" s="307"/>
      <c r="INR18" s="306"/>
      <c r="INS18" s="307"/>
      <c r="INT18" s="306"/>
      <c r="INU18" s="307"/>
      <c r="INV18" s="306"/>
      <c r="INW18" s="307"/>
      <c r="INX18" s="306"/>
      <c r="INY18" s="307"/>
      <c r="INZ18" s="306"/>
      <c r="IOA18" s="307"/>
      <c r="IOB18" s="306"/>
      <c r="IOC18" s="307"/>
      <c r="IOD18" s="306"/>
      <c r="IOE18" s="307"/>
      <c r="IOF18" s="306"/>
      <c r="IOG18" s="307"/>
      <c r="IOH18" s="306"/>
      <c r="IOI18" s="307"/>
      <c r="IOJ18" s="306"/>
      <c r="IOK18" s="307"/>
      <c r="IOL18" s="306"/>
      <c r="IOM18" s="307"/>
      <c r="ION18" s="306"/>
      <c r="IOO18" s="307"/>
      <c r="IOP18" s="306"/>
      <c r="IOQ18" s="307"/>
      <c r="IOR18" s="306"/>
      <c r="IOS18" s="307"/>
      <c r="IOT18" s="306"/>
      <c r="IOU18" s="307"/>
      <c r="IOV18" s="306"/>
      <c r="IOW18" s="307"/>
      <c r="IOX18" s="306"/>
      <c r="IOY18" s="307"/>
      <c r="IOZ18" s="306"/>
      <c r="IPA18" s="307"/>
      <c r="IPB18" s="306"/>
      <c r="IPC18" s="307"/>
      <c r="IPD18" s="306"/>
      <c r="IPE18" s="307"/>
      <c r="IPF18" s="306"/>
      <c r="IPG18" s="307"/>
      <c r="IPH18" s="306"/>
      <c r="IPI18" s="307"/>
      <c r="IPJ18" s="306"/>
      <c r="IPK18" s="307"/>
      <c r="IPL18" s="306"/>
      <c r="IPM18" s="307"/>
      <c r="IPN18" s="306"/>
      <c r="IPO18" s="307"/>
      <c r="IPP18" s="306"/>
      <c r="IPQ18" s="307"/>
      <c r="IPR18" s="306"/>
      <c r="IPS18" s="307"/>
      <c r="IPT18" s="306"/>
      <c r="IPU18" s="307"/>
      <c r="IPV18" s="306"/>
      <c r="IPW18" s="307"/>
      <c r="IPX18" s="306"/>
      <c r="IPY18" s="307"/>
      <c r="IPZ18" s="306"/>
      <c r="IQA18" s="307"/>
      <c r="IQB18" s="306"/>
      <c r="IQC18" s="307"/>
      <c r="IQD18" s="306"/>
      <c r="IQE18" s="307"/>
      <c r="IQF18" s="306"/>
      <c r="IQG18" s="307"/>
      <c r="IQH18" s="306"/>
      <c r="IQI18" s="307"/>
      <c r="IQJ18" s="306"/>
      <c r="IQK18" s="307"/>
      <c r="IQL18" s="306"/>
      <c r="IQM18" s="307"/>
      <c r="IQN18" s="306"/>
      <c r="IQO18" s="307"/>
      <c r="IQP18" s="306"/>
      <c r="IQQ18" s="307"/>
      <c r="IQR18" s="306"/>
      <c r="IQS18" s="307"/>
      <c r="IQT18" s="306"/>
      <c r="IQU18" s="307"/>
      <c r="IQV18" s="306"/>
      <c r="IQW18" s="307"/>
      <c r="IQX18" s="306"/>
      <c r="IQY18" s="307"/>
      <c r="IQZ18" s="306"/>
      <c r="IRA18" s="307"/>
      <c r="IRB18" s="306"/>
      <c r="IRC18" s="307"/>
      <c r="IRD18" s="306"/>
      <c r="IRE18" s="307"/>
      <c r="IRF18" s="306"/>
      <c r="IRG18" s="307"/>
      <c r="IRH18" s="306"/>
      <c r="IRI18" s="307"/>
      <c r="IRJ18" s="306"/>
      <c r="IRK18" s="307"/>
      <c r="IRL18" s="306"/>
      <c r="IRM18" s="307"/>
      <c r="IRN18" s="306"/>
      <c r="IRO18" s="307"/>
      <c r="IRP18" s="306"/>
      <c r="IRQ18" s="307"/>
      <c r="IRR18" s="306"/>
      <c r="IRS18" s="307"/>
      <c r="IRT18" s="306"/>
      <c r="IRU18" s="307"/>
      <c r="IRV18" s="306"/>
      <c r="IRW18" s="307"/>
      <c r="IRX18" s="306"/>
      <c r="IRY18" s="307"/>
      <c r="IRZ18" s="306"/>
      <c r="ISA18" s="307"/>
      <c r="ISB18" s="306"/>
      <c r="ISC18" s="307"/>
      <c r="ISD18" s="306"/>
      <c r="ISE18" s="307"/>
      <c r="ISF18" s="306"/>
      <c r="ISG18" s="307"/>
      <c r="ISH18" s="306"/>
      <c r="ISI18" s="307"/>
      <c r="ISJ18" s="306"/>
      <c r="ISK18" s="307"/>
      <c r="ISL18" s="306"/>
      <c r="ISM18" s="307"/>
      <c r="ISN18" s="306"/>
      <c r="ISO18" s="307"/>
      <c r="ISP18" s="306"/>
      <c r="ISQ18" s="307"/>
      <c r="ISR18" s="306"/>
      <c r="ISS18" s="307"/>
      <c r="IST18" s="306"/>
      <c r="ISU18" s="307"/>
      <c r="ISV18" s="306"/>
      <c r="ISW18" s="307"/>
      <c r="ISX18" s="306"/>
      <c r="ISY18" s="307"/>
      <c r="ISZ18" s="306"/>
      <c r="ITA18" s="307"/>
      <c r="ITB18" s="306"/>
      <c r="ITC18" s="307"/>
      <c r="ITD18" s="306"/>
      <c r="ITE18" s="307"/>
      <c r="ITF18" s="306"/>
      <c r="ITG18" s="307"/>
      <c r="ITH18" s="306"/>
      <c r="ITI18" s="307"/>
      <c r="ITJ18" s="306"/>
      <c r="ITK18" s="307"/>
      <c r="ITL18" s="306"/>
      <c r="ITM18" s="307"/>
      <c r="ITN18" s="306"/>
      <c r="ITO18" s="307"/>
      <c r="ITP18" s="306"/>
      <c r="ITQ18" s="307"/>
      <c r="ITR18" s="306"/>
      <c r="ITS18" s="307"/>
      <c r="ITT18" s="306"/>
      <c r="ITU18" s="307"/>
      <c r="ITV18" s="306"/>
      <c r="ITW18" s="307"/>
      <c r="ITX18" s="306"/>
      <c r="ITY18" s="307"/>
      <c r="ITZ18" s="306"/>
      <c r="IUA18" s="307"/>
      <c r="IUB18" s="306"/>
      <c r="IUC18" s="307"/>
      <c r="IUD18" s="306"/>
      <c r="IUE18" s="307"/>
      <c r="IUF18" s="306"/>
      <c r="IUG18" s="307"/>
      <c r="IUH18" s="306"/>
      <c r="IUI18" s="307"/>
      <c r="IUJ18" s="306"/>
      <c r="IUK18" s="307"/>
      <c r="IUL18" s="306"/>
      <c r="IUM18" s="307"/>
      <c r="IUN18" s="306"/>
      <c r="IUO18" s="307"/>
      <c r="IUP18" s="306"/>
      <c r="IUQ18" s="307"/>
      <c r="IUR18" s="306"/>
      <c r="IUS18" s="307"/>
      <c r="IUT18" s="306"/>
      <c r="IUU18" s="307"/>
      <c r="IUV18" s="306"/>
      <c r="IUW18" s="307"/>
      <c r="IUX18" s="306"/>
      <c r="IUY18" s="307"/>
      <c r="IUZ18" s="306"/>
      <c r="IVA18" s="307"/>
      <c r="IVB18" s="306"/>
      <c r="IVC18" s="307"/>
      <c r="IVD18" s="306"/>
      <c r="IVE18" s="307"/>
      <c r="IVF18" s="306"/>
      <c r="IVG18" s="307"/>
      <c r="IVH18" s="306"/>
      <c r="IVI18" s="307"/>
      <c r="IVJ18" s="306"/>
      <c r="IVK18" s="307"/>
      <c r="IVL18" s="306"/>
      <c r="IVM18" s="307"/>
      <c r="IVN18" s="306"/>
      <c r="IVO18" s="307"/>
      <c r="IVP18" s="306"/>
      <c r="IVQ18" s="307"/>
      <c r="IVR18" s="306"/>
      <c r="IVS18" s="307"/>
      <c r="IVT18" s="306"/>
      <c r="IVU18" s="307"/>
      <c r="IVV18" s="306"/>
      <c r="IVW18" s="307"/>
      <c r="IVX18" s="306"/>
      <c r="IVY18" s="307"/>
      <c r="IVZ18" s="306"/>
      <c r="IWA18" s="307"/>
      <c r="IWB18" s="306"/>
      <c r="IWC18" s="307"/>
      <c r="IWD18" s="306"/>
      <c r="IWE18" s="307"/>
      <c r="IWF18" s="306"/>
      <c r="IWG18" s="307"/>
      <c r="IWH18" s="306"/>
      <c r="IWI18" s="307"/>
      <c r="IWJ18" s="306"/>
      <c r="IWK18" s="307"/>
      <c r="IWL18" s="306"/>
      <c r="IWM18" s="307"/>
      <c r="IWN18" s="306"/>
      <c r="IWO18" s="307"/>
      <c r="IWP18" s="306"/>
      <c r="IWQ18" s="307"/>
      <c r="IWR18" s="306"/>
      <c r="IWS18" s="307"/>
      <c r="IWT18" s="306"/>
      <c r="IWU18" s="307"/>
      <c r="IWV18" s="306"/>
      <c r="IWW18" s="307"/>
      <c r="IWX18" s="306"/>
      <c r="IWY18" s="307"/>
      <c r="IWZ18" s="306"/>
      <c r="IXA18" s="307"/>
      <c r="IXB18" s="306"/>
      <c r="IXC18" s="307"/>
      <c r="IXD18" s="306"/>
      <c r="IXE18" s="307"/>
      <c r="IXF18" s="306"/>
      <c r="IXG18" s="307"/>
      <c r="IXH18" s="306"/>
      <c r="IXI18" s="307"/>
      <c r="IXJ18" s="306"/>
      <c r="IXK18" s="307"/>
      <c r="IXL18" s="306"/>
      <c r="IXM18" s="307"/>
      <c r="IXN18" s="306"/>
      <c r="IXO18" s="307"/>
      <c r="IXP18" s="306"/>
      <c r="IXQ18" s="307"/>
      <c r="IXR18" s="306"/>
      <c r="IXS18" s="307"/>
      <c r="IXT18" s="306"/>
      <c r="IXU18" s="307"/>
      <c r="IXV18" s="306"/>
      <c r="IXW18" s="307"/>
      <c r="IXX18" s="306"/>
      <c r="IXY18" s="307"/>
      <c r="IXZ18" s="306"/>
      <c r="IYA18" s="307"/>
      <c r="IYB18" s="306"/>
      <c r="IYC18" s="307"/>
      <c r="IYD18" s="306"/>
      <c r="IYE18" s="307"/>
      <c r="IYF18" s="306"/>
      <c r="IYG18" s="307"/>
      <c r="IYH18" s="306"/>
      <c r="IYI18" s="307"/>
      <c r="IYJ18" s="306"/>
      <c r="IYK18" s="307"/>
      <c r="IYL18" s="306"/>
      <c r="IYM18" s="307"/>
      <c r="IYN18" s="306"/>
      <c r="IYO18" s="307"/>
      <c r="IYP18" s="306"/>
      <c r="IYQ18" s="307"/>
      <c r="IYR18" s="306"/>
      <c r="IYS18" s="307"/>
      <c r="IYT18" s="306"/>
      <c r="IYU18" s="307"/>
      <c r="IYV18" s="306"/>
      <c r="IYW18" s="307"/>
      <c r="IYX18" s="306"/>
      <c r="IYY18" s="307"/>
      <c r="IYZ18" s="306"/>
      <c r="IZA18" s="307"/>
      <c r="IZB18" s="306"/>
      <c r="IZC18" s="307"/>
      <c r="IZD18" s="306"/>
      <c r="IZE18" s="307"/>
      <c r="IZF18" s="306"/>
      <c r="IZG18" s="307"/>
      <c r="IZH18" s="306"/>
      <c r="IZI18" s="307"/>
      <c r="IZJ18" s="306"/>
      <c r="IZK18" s="307"/>
      <c r="IZL18" s="306"/>
      <c r="IZM18" s="307"/>
      <c r="IZN18" s="306"/>
      <c r="IZO18" s="307"/>
      <c r="IZP18" s="306"/>
      <c r="IZQ18" s="307"/>
      <c r="IZR18" s="306"/>
      <c r="IZS18" s="307"/>
      <c r="IZT18" s="306"/>
      <c r="IZU18" s="307"/>
      <c r="IZV18" s="306"/>
      <c r="IZW18" s="307"/>
      <c r="IZX18" s="306"/>
      <c r="IZY18" s="307"/>
      <c r="IZZ18" s="306"/>
      <c r="JAA18" s="307"/>
      <c r="JAB18" s="306"/>
      <c r="JAC18" s="307"/>
      <c r="JAD18" s="306"/>
      <c r="JAE18" s="307"/>
      <c r="JAF18" s="306"/>
      <c r="JAG18" s="307"/>
      <c r="JAH18" s="306"/>
      <c r="JAI18" s="307"/>
      <c r="JAJ18" s="306"/>
      <c r="JAK18" s="307"/>
      <c r="JAL18" s="306"/>
      <c r="JAM18" s="307"/>
      <c r="JAN18" s="306"/>
      <c r="JAO18" s="307"/>
      <c r="JAP18" s="306"/>
      <c r="JAQ18" s="307"/>
      <c r="JAR18" s="306"/>
      <c r="JAS18" s="307"/>
      <c r="JAT18" s="306"/>
      <c r="JAU18" s="307"/>
      <c r="JAV18" s="306"/>
      <c r="JAW18" s="307"/>
      <c r="JAX18" s="306"/>
      <c r="JAY18" s="307"/>
      <c r="JAZ18" s="306"/>
      <c r="JBA18" s="307"/>
      <c r="JBB18" s="306"/>
      <c r="JBC18" s="307"/>
      <c r="JBD18" s="306"/>
      <c r="JBE18" s="307"/>
      <c r="JBF18" s="306"/>
      <c r="JBG18" s="307"/>
      <c r="JBH18" s="306"/>
      <c r="JBI18" s="307"/>
      <c r="JBJ18" s="306"/>
      <c r="JBK18" s="307"/>
      <c r="JBL18" s="306"/>
      <c r="JBM18" s="307"/>
      <c r="JBN18" s="306"/>
      <c r="JBO18" s="307"/>
      <c r="JBP18" s="306"/>
      <c r="JBQ18" s="307"/>
      <c r="JBR18" s="306"/>
      <c r="JBS18" s="307"/>
      <c r="JBT18" s="306"/>
      <c r="JBU18" s="307"/>
      <c r="JBV18" s="306"/>
      <c r="JBW18" s="307"/>
      <c r="JBX18" s="306"/>
      <c r="JBY18" s="307"/>
      <c r="JBZ18" s="306"/>
      <c r="JCA18" s="307"/>
      <c r="JCB18" s="306"/>
      <c r="JCC18" s="307"/>
      <c r="JCD18" s="306"/>
      <c r="JCE18" s="307"/>
      <c r="JCF18" s="306"/>
      <c r="JCG18" s="307"/>
      <c r="JCH18" s="306"/>
      <c r="JCI18" s="307"/>
      <c r="JCJ18" s="306"/>
      <c r="JCK18" s="307"/>
      <c r="JCL18" s="306"/>
      <c r="JCM18" s="307"/>
      <c r="JCN18" s="306"/>
      <c r="JCO18" s="307"/>
      <c r="JCP18" s="306"/>
      <c r="JCQ18" s="307"/>
      <c r="JCR18" s="306"/>
      <c r="JCS18" s="307"/>
      <c r="JCT18" s="306"/>
      <c r="JCU18" s="307"/>
      <c r="JCV18" s="306"/>
      <c r="JCW18" s="307"/>
      <c r="JCX18" s="306"/>
      <c r="JCY18" s="307"/>
      <c r="JCZ18" s="306"/>
      <c r="JDA18" s="307"/>
      <c r="JDB18" s="306"/>
      <c r="JDC18" s="307"/>
      <c r="JDD18" s="306"/>
      <c r="JDE18" s="307"/>
      <c r="JDF18" s="306"/>
      <c r="JDG18" s="307"/>
      <c r="JDH18" s="306"/>
      <c r="JDI18" s="307"/>
      <c r="JDJ18" s="306"/>
      <c r="JDK18" s="307"/>
      <c r="JDL18" s="306"/>
      <c r="JDM18" s="307"/>
      <c r="JDN18" s="306"/>
      <c r="JDO18" s="307"/>
      <c r="JDP18" s="306"/>
      <c r="JDQ18" s="307"/>
      <c r="JDR18" s="306"/>
      <c r="JDS18" s="307"/>
      <c r="JDT18" s="306"/>
      <c r="JDU18" s="307"/>
      <c r="JDV18" s="306"/>
      <c r="JDW18" s="307"/>
      <c r="JDX18" s="306"/>
      <c r="JDY18" s="307"/>
      <c r="JDZ18" s="306"/>
      <c r="JEA18" s="307"/>
      <c r="JEB18" s="306"/>
      <c r="JEC18" s="307"/>
      <c r="JED18" s="306"/>
      <c r="JEE18" s="307"/>
      <c r="JEF18" s="306"/>
      <c r="JEG18" s="307"/>
      <c r="JEH18" s="306"/>
      <c r="JEI18" s="307"/>
      <c r="JEJ18" s="306"/>
      <c r="JEK18" s="307"/>
      <c r="JEL18" s="306"/>
      <c r="JEM18" s="307"/>
      <c r="JEN18" s="306"/>
      <c r="JEO18" s="307"/>
      <c r="JEP18" s="306"/>
      <c r="JEQ18" s="307"/>
      <c r="JER18" s="306"/>
      <c r="JES18" s="307"/>
      <c r="JET18" s="306"/>
      <c r="JEU18" s="307"/>
      <c r="JEV18" s="306"/>
      <c r="JEW18" s="307"/>
      <c r="JEX18" s="306"/>
      <c r="JEY18" s="307"/>
      <c r="JEZ18" s="306"/>
      <c r="JFA18" s="307"/>
      <c r="JFB18" s="306"/>
      <c r="JFC18" s="307"/>
      <c r="JFD18" s="306"/>
      <c r="JFE18" s="307"/>
      <c r="JFF18" s="306"/>
      <c r="JFG18" s="307"/>
      <c r="JFH18" s="306"/>
      <c r="JFI18" s="307"/>
      <c r="JFJ18" s="306"/>
      <c r="JFK18" s="307"/>
      <c r="JFL18" s="306"/>
      <c r="JFM18" s="307"/>
      <c r="JFN18" s="306"/>
      <c r="JFO18" s="307"/>
      <c r="JFP18" s="306"/>
      <c r="JFQ18" s="307"/>
      <c r="JFR18" s="306"/>
      <c r="JFS18" s="307"/>
      <c r="JFT18" s="306"/>
      <c r="JFU18" s="307"/>
      <c r="JFV18" s="306"/>
      <c r="JFW18" s="307"/>
      <c r="JFX18" s="306"/>
      <c r="JFY18" s="307"/>
      <c r="JFZ18" s="306"/>
      <c r="JGA18" s="307"/>
      <c r="JGB18" s="306"/>
      <c r="JGC18" s="307"/>
      <c r="JGD18" s="306"/>
      <c r="JGE18" s="307"/>
      <c r="JGF18" s="306"/>
      <c r="JGG18" s="307"/>
      <c r="JGH18" s="306"/>
      <c r="JGI18" s="307"/>
      <c r="JGJ18" s="306"/>
      <c r="JGK18" s="307"/>
      <c r="JGL18" s="306"/>
      <c r="JGM18" s="307"/>
      <c r="JGN18" s="306"/>
      <c r="JGO18" s="307"/>
      <c r="JGP18" s="306"/>
      <c r="JGQ18" s="307"/>
      <c r="JGR18" s="306"/>
      <c r="JGS18" s="307"/>
      <c r="JGT18" s="306"/>
      <c r="JGU18" s="307"/>
      <c r="JGV18" s="306"/>
      <c r="JGW18" s="307"/>
      <c r="JGX18" s="306"/>
      <c r="JGY18" s="307"/>
      <c r="JGZ18" s="306"/>
      <c r="JHA18" s="307"/>
      <c r="JHB18" s="306"/>
      <c r="JHC18" s="307"/>
      <c r="JHD18" s="306"/>
      <c r="JHE18" s="307"/>
      <c r="JHF18" s="306"/>
      <c r="JHG18" s="307"/>
      <c r="JHH18" s="306"/>
      <c r="JHI18" s="307"/>
      <c r="JHJ18" s="306"/>
      <c r="JHK18" s="307"/>
      <c r="JHL18" s="306"/>
      <c r="JHM18" s="307"/>
      <c r="JHN18" s="306"/>
      <c r="JHO18" s="307"/>
      <c r="JHP18" s="306"/>
      <c r="JHQ18" s="307"/>
      <c r="JHR18" s="306"/>
      <c r="JHS18" s="307"/>
      <c r="JHT18" s="306"/>
      <c r="JHU18" s="307"/>
      <c r="JHV18" s="306"/>
      <c r="JHW18" s="307"/>
      <c r="JHX18" s="306"/>
      <c r="JHY18" s="307"/>
      <c r="JHZ18" s="306"/>
      <c r="JIA18" s="307"/>
      <c r="JIB18" s="306"/>
      <c r="JIC18" s="307"/>
      <c r="JID18" s="306"/>
      <c r="JIE18" s="307"/>
      <c r="JIF18" s="306"/>
      <c r="JIG18" s="307"/>
      <c r="JIH18" s="306"/>
      <c r="JII18" s="307"/>
      <c r="JIJ18" s="306"/>
      <c r="JIK18" s="307"/>
      <c r="JIL18" s="306"/>
      <c r="JIM18" s="307"/>
      <c r="JIN18" s="306"/>
      <c r="JIO18" s="307"/>
      <c r="JIP18" s="306"/>
      <c r="JIQ18" s="307"/>
      <c r="JIR18" s="306"/>
      <c r="JIS18" s="307"/>
      <c r="JIT18" s="306"/>
      <c r="JIU18" s="307"/>
      <c r="JIV18" s="306"/>
      <c r="JIW18" s="307"/>
      <c r="JIX18" s="306"/>
      <c r="JIY18" s="307"/>
      <c r="JIZ18" s="306"/>
      <c r="JJA18" s="307"/>
      <c r="JJB18" s="306"/>
      <c r="JJC18" s="307"/>
      <c r="JJD18" s="306"/>
      <c r="JJE18" s="307"/>
      <c r="JJF18" s="306"/>
      <c r="JJG18" s="307"/>
      <c r="JJH18" s="306"/>
      <c r="JJI18" s="307"/>
      <c r="JJJ18" s="306"/>
      <c r="JJK18" s="307"/>
      <c r="JJL18" s="306"/>
      <c r="JJM18" s="307"/>
      <c r="JJN18" s="306"/>
      <c r="JJO18" s="307"/>
      <c r="JJP18" s="306"/>
      <c r="JJQ18" s="307"/>
      <c r="JJR18" s="306"/>
      <c r="JJS18" s="307"/>
      <c r="JJT18" s="306"/>
      <c r="JJU18" s="307"/>
      <c r="JJV18" s="306"/>
      <c r="JJW18" s="307"/>
      <c r="JJX18" s="306"/>
      <c r="JJY18" s="307"/>
      <c r="JJZ18" s="306"/>
      <c r="JKA18" s="307"/>
      <c r="JKB18" s="306"/>
      <c r="JKC18" s="307"/>
      <c r="JKD18" s="306"/>
      <c r="JKE18" s="307"/>
      <c r="JKF18" s="306"/>
      <c r="JKG18" s="307"/>
      <c r="JKH18" s="306"/>
      <c r="JKI18" s="307"/>
      <c r="JKJ18" s="306"/>
      <c r="JKK18" s="307"/>
      <c r="JKL18" s="306"/>
      <c r="JKM18" s="307"/>
      <c r="JKN18" s="306"/>
      <c r="JKO18" s="307"/>
      <c r="JKP18" s="306"/>
      <c r="JKQ18" s="307"/>
      <c r="JKR18" s="306"/>
      <c r="JKS18" s="307"/>
      <c r="JKT18" s="306"/>
      <c r="JKU18" s="307"/>
      <c r="JKV18" s="306"/>
      <c r="JKW18" s="307"/>
      <c r="JKX18" s="306"/>
      <c r="JKY18" s="307"/>
      <c r="JKZ18" s="306"/>
      <c r="JLA18" s="307"/>
      <c r="JLB18" s="306"/>
      <c r="JLC18" s="307"/>
      <c r="JLD18" s="306"/>
      <c r="JLE18" s="307"/>
      <c r="JLF18" s="306"/>
      <c r="JLG18" s="307"/>
      <c r="JLH18" s="306"/>
      <c r="JLI18" s="307"/>
      <c r="JLJ18" s="306"/>
      <c r="JLK18" s="307"/>
      <c r="JLL18" s="306"/>
      <c r="JLM18" s="307"/>
      <c r="JLN18" s="306"/>
      <c r="JLO18" s="307"/>
      <c r="JLP18" s="306"/>
      <c r="JLQ18" s="307"/>
      <c r="JLR18" s="306"/>
      <c r="JLS18" s="307"/>
      <c r="JLT18" s="306"/>
      <c r="JLU18" s="307"/>
      <c r="JLV18" s="306"/>
      <c r="JLW18" s="307"/>
      <c r="JLX18" s="306"/>
      <c r="JLY18" s="307"/>
      <c r="JLZ18" s="306"/>
      <c r="JMA18" s="307"/>
      <c r="JMB18" s="306"/>
      <c r="JMC18" s="307"/>
      <c r="JMD18" s="306"/>
      <c r="JME18" s="307"/>
      <c r="JMF18" s="306"/>
      <c r="JMG18" s="307"/>
      <c r="JMH18" s="306"/>
      <c r="JMI18" s="307"/>
      <c r="JMJ18" s="306"/>
      <c r="JMK18" s="307"/>
      <c r="JML18" s="306"/>
      <c r="JMM18" s="307"/>
      <c r="JMN18" s="306"/>
      <c r="JMO18" s="307"/>
      <c r="JMP18" s="306"/>
      <c r="JMQ18" s="307"/>
      <c r="JMR18" s="306"/>
      <c r="JMS18" s="307"/>
      <c r="JMT18" s="306"/>
      <c r="JMU18" s="307"/>
      <c r="JMV18" s="306"/>
      <c r="JMW18" s="307"/>
      <c r="JMX18" s="306"/>
      <c r="JMY18" s="307"/>
      <c r="JMZ18" s="306"/>
      <c r="JNA18" s="307"/>
      <c r="JNB18" s="306"/>
      <c r="JNC18" s="307"/>
      <c r="JND18" s="306"/>
      <c r="JNE18" s="307"/>
      <c r="JNF18" s="306"/>
      <c r="JNG18" s="307"/>
      <c r="JNH18" s="306"/>
      <c r="JNI18" s="307"/>
      <c r="JNJ18" s="306"/>
      <c r="JNK18" s="307"/>
      <c r="JNL18" s="306"/>
      <c r="JNM18" s="307"/>
      <c r="JNN18" s="306"/>
      <c r="JNO18" s="307"/>
      <c r="JNP18" s="306"/>
      <c r="JNQ18" s="307"/>
      <c r="JNR18" s="306"/>
      <c r="JNS18" s="307"/>
      <c r="JNT18" s="306"/>
      <c r="JNU18" s="307"/>
      <c r="JNV18" s="306"/>
      <c r="JNW18" s="307"/>
      <c r="JNX18" s="306"/>
      <c r="JNY18" s="307"/>
      <c r="JNZ18" s="306"/>
      <c r="JOA18" s="307"/>
      <c r="JOB18" s="306"/>
      <c r="JOC18" s="307"/>
      <c r="JOD18" s="306"/>
      <c r="JOE18" s="307"/>
      <c r="JOF18" s="306"/>
      <c r="JOG18" s="307"/>
      <c r="JOH18" s="306"/>
      <c r="JOI18" s="307"/>
      <c r="JOJ18" s="306"/>
      <c r="JOK18" s="307"/>
      <c r="JOL18" s="306"/>
      <c r="JOM18" s="307"/>
      <c r="JON18" s="306"/>
      <c r="JOO18" s="307"/>
      <c r="JOP18" s="306"/>
      <c r="JOQ18" s="307"/>
      <c r="JOR18" s="306"/>
      <c r="JOS18" s="307"/>
      <c r="JOT18" s="306"/>
      <c r="JOU18" s="307"/>
      <c r="JOV18" s="306"/>
      <c r="JOW18" s="307"/>
      <c r="JOX18" s="306"/>
      <c r="JOY18" s="307"/>
      <c r="JOZ18" s="306"/>
      <c r="JPA18" s="307"/>
      <c r="JPB18" s="306"/>
      <c r="JPC18" s="307"/>
      <c r="JPD18" s="306"/>
      <c r="JPE18" s="307"/>
      <c r="JPF18" s="306"/>
      <c r="JPG18" s="307"/>
      <c r="JPH18" s="306"/>
      <c r="JPI18" s="307"/>
      <c r="JPJ18" s="306"/>
      <c r="JPK18" s="307"/>
      <c r="JPL18" s="306"/>
      <c r="JPM18" s="307"/>
      <c r="JPN18" s="306"/>
      <c r="JPO18" s="307"/>
      <c r="JPP18" s="306"/>
      <c r="JPQ18" s="307"/>
      <c r="JPR18" s="306"/>
      <c r="JPS18" s="307"/>
      <c r="JPT18" s="306"/>
      <c r="JPU18" s="307"/>
      <c r="JPV18" s="306"/>
      <c r="JPW18" s="307"/>
      <c r="JPX18" s="306"/>
      <c r="JPY18" s="307"/>
      <c r="JPZ18" s="306"/>
      <c r="JQA18" s="307"/>
      <c r="JQB18" s="306"/>
      <c r="JQC18" s="307"/>
      <c r="JQD18" s="306"/>
      <c r="JQE18" s="307"/>
      <c r="JQF18" s="306"/>
      <c r="JQG18" s="307"/>
      <c r="JQH18" s="306"/>
      <c r="JQI18" s="307"/>
      <c r="JQJ18" s="306"/>
      <c r="JQK18" s="307"/>
      <c r="JQL18" s="306"/>
      <c r="JQM18" s="307"/>
      <c r="JQN18" s="306"/>
      <c r="JQO18" s="307"/>
      <c r="JQP18" s="306"/>
      <c r="JQQ18" s="307"/>
      <c r="JQR18" s="306"/>
      <c r="JQS18" s="307"/>
      <c r="JQT18" s="306"/>
      <c r="JQU18" s="307"/>
      <c r="JQV18" s="306"/>
      <c r="JQW18" s="307"/>
      <c r="JQX18" s="306"/>
      <c r="JQY18" s="307"/>
      <c r="JQZ18" s="306"/>
      <c r="JRA18" s="307"/>
      <c r="JRB18" s="306"/>
      <c r="JRC18" s="307"/>
      <c r="JRD18" s="306"/>
      <c r="JRE18" s="307"/>
      <c r="JRF18" s="306"/>
      <c r="JRG18" s="307"/>
      <c r="JRH18" s="306"/>
      <c r="JRI18" s="307"/>
      <c r="JRJ18" s="306"/>
      <c r="JRK18" s="307"/>
      <c r="JRL18" s="306"/>
      <c r="JRM18" s="307"/>
      <c r="JRN18" s="306"/>
      <c r="JRO18" s="307"/>
      <c r="JRP18" s="306"/>
      <c r="JRQ18" s="307"/>
      <c r="JRR18" s="306"/>
      <c r="JRS18" s="307"/>
      <c r="JRT18" s="306"/>
      <c r="JRU18" s="307"/>
      <c r="JRV18" s="306"/>
      <c r="JRW18" s="307"/>
      <c r="JRX18" s="306"/>
      <c r="JRY18" s="307"/>
      <c r="JRZ18" s="306"/>
      <c r="JSA18" s="307"/>
      <c r="JSB18" s="306"/>
      <c r="JSC18" s="307"/>
      <c r="JSD18" s="306"/>
      <c r="JSE18" s="307"/>
      <c r="JSF18" s="306"/>
      <c r="JSG18" s="307"/>
      <c r="JSH18" s="306"/>
      <c r="JSI18" s="307"/>
      <c r="JSJ18" s="306"/>
      <c r="JSK18" s="307"/>
      <c r="JSL18" s="306"/>
      <c r="JSM18" s="307"/>
      <c r="JSN18" s="306"/>
      <c r="JSO18" s="307"/>
      <c r="JSP18" s="306"/>
      <c r="JSQ18" s="307"/>
      <c r="JSR18" s="306"/>
      <c r="JSS18" s="307"/>
      <c r="JST18" s="306"/>
      <c r="JSU18" s="307"/>
      <c r="JSV18" s="306"/>
      <c r="JSW18" s="307"/>
      <c r="JSX18" s="306"/>
      <c r="JSY18" s="307"/>
      <c r="JSZ18" s="306"/>
      <c r="JTA18" s="307"/>
      <c r="JTB18" s="306"/>
      <c r="JTC18" s="307"/>
      <c r="JTD18" s="306"/>
      <c r="JTE18" s="307"/>
      <c r="JTF18" s="306"/>
      <c r="JTG18" s="307"/>
      <c r="JTH18" s="306"/>
      <c r="JTI18" s="307"/>
      <c r="JTJ18" s="306"/>
      <c r="JTK18" s="307"/>
      <c r="JTL18" s="306"/>
      <c r="JTM18" s="307"/>
      <c r="JTN18" s="306"/>
      <c r="JTO18" s="307"/>
      <c r="JTP18" s="306"/>
      <c r="JTQ18" s="307"/>
      <c r="JTR18" s="306"/>
      <c r="JTS18" s="307"/>
      <c r="JTT18" s="306"/>
      <c r="JTU18" s="307"/>
      <c r="JTV18" s="306"/>
      <c r="JTW18" s="307"/>
      <c r="JTX18" s="306"/>
      <c r="JTY18" s="307"/>
      <c r="JTZ18" s="306"/>
      <c r="JUA18" s="307"/>
      <c r="JUB18" s="306"/>
      <c r="JUC18" s="307"/>
      <c r="JUD18" s="306"/>
      <c r="JUE18" s="307"/>
      <c r="JUF18" s="306"/>
      <c r="JUG18" s="307"/>
      <c r="JUH18" s="306"/>
      <c r="JUI18" s="307"/>
      <c r="JUJ18" s="306"/>
      <c r="JUK18" s="307"/>
      <c r="JUL18" s="306"/>
      <c r="JUM18" s="307"/>
      <c r="JUN18" s="306"/>
      <c r="JUO18" s="307"/>
      <c r="JUP18" s="306"/>
      <c r="JUQ18" s="307"/>
      <c r="JUR18" s="306"/>
      <c r="JUS18" s="307"/>
      <c r="JUT18" s="306"/>
      <c r="JUU18" s="307"/>
      <c r="JUV18" s="306"/>
      <c r="JUW18" s="307"/>
      <c r="JUX18" s="306"/>
      <c r="JUY18" s="307"/>
      <c r="JUZ18" s="306"/>
      <c r="JVA18" s="307"/>
      <c r="JVB18" s="306"/>
      <c r="JVC18" s="307"/>
      <c r="JVD18" s="306"/>
      <c r="JVE18" s="307"/>
      <c r="JVF18" s="306"/>
      <c r="JVG18" s="307"/>
      <c r="JVH18" s="306"/>
      <c r="JVI18" s="307"/>
      <c r="JVJ18" s="306"/>
      <c r="JVK18" s="307"/>
      <c r="JVL18" s="306"/>
      <c r="JVM18" s="307"/>
      <c r="JVN18" s="306"/>
      <c r="JVO18" s="307"/>
      <c r="JVP18" s="306"/>
      <c r="JVQ18" s="307"/>
      <c r="JVR18" s="306"/>
      <c r="JVS18" s="307"/>
      <c r="JVT18" s="306"/>
      <c r="JVU18" s="307"/>
      <c r="JVV18" s="306"/>
      <c r="JVW18" s="307"/>
      <c r="JVX18" s="306"/>
      <c r="JVY18" s="307"/>
      <c r="JVZ18" s="306"/>
      <c r="JWA18" s="307"/>
      <c r="JWB18" s="306"/>
      <c r="JWC18" s="307"/>
      <c r="JWD18" s="306"/>
      <c r="JWE18" s="307"/>
      <c r="JWF18" s="306"/>
      <c r="JWG18" s="307"/>
      <c r="JWH18" s="306"/>
      <c r="JWI18" s="307"/>
      <c r="JWJ18" s="306"/>
      <c r="JWK18" s="307"/>
      <c r="JWL18" s="306"/>
      <c r="JWM18" s="307"/>
      <c r="JWN18" s="306"/>
      <c r="JWO18" s="307"/>
      <c r="JWP18" s="306"/>
      <c r="JWQ18" s="307"/>
      <c r="JWR18" s="306"/>
      <c r="JWS18" s="307"/>
      <c r="JWT18" s="306"/>
      <c r="JWU18" s="307"/>
      <c r="JWV18" s="306"/>
      <c r="JWW18" s="307"/>
      <c r="JWX18" s="306"/>
      <c r="JWY18" s="307"/>
      <c r="JWZ18" s="306"/>
      <c r="JXA18" s="307"/>
      <c r="JXB18" s="306"/>
      <c r="JXC18" s="307"/>
      <c r="JXD18" s="306"/>
      <c r="JXE18" s="307"/>
      <c r="JXF18" s="306"/>
      <c r="JXG18" s="307"/>
      <c r="JXH18" s="306"/>
      <c r="JXI18" s="307"/>
      <c r="JXJ18" s="306"/>
      <c r="JXK18" s="307"/>
      <c r="JXL18" s="306"/>
      <c r="JXM18" s="307"/>
      <c r="JXN18" s="306"/>
      <c r="JXO18" s="307"/>
      <c r="JXP18" s="306"/>
      <c r="JXQ18" s="307"/>
      <c r="JXR18" s="306"/>
      <c r="JXS18" s="307"/>
      <c r="JXT18" s="306"/>
      <c r="JXU18" s="307"/>
      <c r="JXV18" s="306"/>
      <c r="JXW18" s="307"/>
      <c r="JXX18" s="306"/>
      <c r="JXY18" s="307"/>
      <c r="JXZ18" s="306"/>
      <c r="JYA18" s="307"/>
      <c r="JYB18" s="306"/>
      <c r="JYC18" s="307"/>
      <c r="JYD18" s="306"/>
      <c r="JYE18" s="307"/>
      <c r="JYF18" s="306"/>
      <c r="JYG18" s="307"/>
      <c r="JYH18" s="306"/>
      <c r="JYI18" s="307"/>
      <c r="JYJ18" s="306"/>
      <c r="JYK18" s="307"/>
      <c r="JYL18" s="306"/>
      <c r="JYM18" s="307"/>
      <c r="JYN18" s="306"/>
      <c r="JYO18" s="307"/>
      <c r="JYP18" s="306"/>
      <c r="JYQ18" s="307"/>
      <c r="JYR18" s="306"/>
      <c r="JYS18" s="307"/>
      <c r="JYT18" s="306"/>
      <c r="JYU18" s="307"/>
      <c r="JYV18" s="306"/>
      <c r="JYW18" s="307"/>
      <c r="JYX18" s="306"/>
      <c r="JYY18" s="307"/>
      <c r="JYZ18" s="306"/>
      <c r="JZA18" s="307"/>
      <c r="JZB18" s="306"/>
      <c r="JZC18" s="307"/>
      <c r="JZD18" s="306"/>
      <c r="JZE18" s="307"/>
      <c r="JZF18" s="306"/>
      <c r="JZG18" s="307"/>
      <c r="JZH18" s="306"/>
      <c r="JZI18" s="307"/>
      <c r="JZJ18" s="306"/>
      <c r="JZK18" s="307"/>
      <c r="JZL18" s="306"/>
      <c r="JZM18" s="307"/>
      <c r="JZN18" s="306"/>
      <c r="JZO18" s="307"/>
      <c r="JZP18" s="306"/>
      <c r="JZQ18" s="307"/>
      <c r="JZR18" s="306"/>
      <c r="JZS18" s="307"/>
      <c r="JZT18" s="306"/>
      <c r="JZU18" s="307"/>
      <c r="JZV18" s="306"/>
      <c r="JZW18" s="307"/>
      <c r="JZX18" s="306"/>
      <c r="JZY18" s="307"/>
      <c r="JZZ18" s="306"/>
      <c r="KAA18" s="307"/>
      <c r="KAB18" s="306"/>
      <c r="KAC18" s="307"/>
      <c r="KAD18" s="306"/>
      <c r="KAE18" s="307"/>
      <c r="KAF18" s="306"/>
      <c r="KAG18" s="307"/>
      <c r="KAH18" s="306"/>
      <c r="KAI18" s="307"/>
      <c r="KAJ18" s="306"/>
      <c r="KAK18" s="307"/>
      <c r="KAL18" s="306"/>
      <c r="KAM18" s="307"/>
      <c r="KAN18" s="306"/>
      <c r="KAO18" s="307"/>
      <c r="KAP18" s="306"/>
      <c r="KAQ18" s="307"/>
      <c r="KAR18" s="306"/>
      <c r="KAS18" s="307"/>
      <c r="KAT18" s="306"/>
      <c r="KAU18" s="307"/>
      <c r="KAV18" s="306"/>
      <c r="KAW18" s="307"/>
      <c r="KAX18" s="306"/>
      <c r="KAY18" s="307"/>
      <c r="KAZ18" s="306"/>
      <c r="KBA18" s="307"/>
      <c r="KBB18" s="306"/>
      <c r="KBC18" s="307"/>
      <c r="KBD18" s="306"/>
      <c r="KBE18" s="307"/>
      <c r="KBF18" s="306"/>
      <c r="KBG18" s="307"/>
      <c r="KBH18" s="306"/>
      <c r="KBI18" s="307"/>
      <c r="KBJ18" s="306"/>
      <c r="KBK18" s="307"/>
      <c r="KBL18" s="306"/>
      <c r="KBM18" s="307"/>
      <c r="KBN18" s="306"/>
      <c r="KBO18" s="307"/>
      <c r="KBP18" s="306"/>
      <c r="KBQ18" s="307"/>
      <c r="KBR18" s="306"/>
      <c r="KBS18" s="307"/>
      <c r="KBT18" s="306"/>
      <c r="KBU18" s="307"/>
      <c r="KBV18" s="306"/>
      <c r="KBW18" s="307"/>
      <c r="KBX18" s="306"/>
      <c r="KBY18" s="307"/>
      <c r="KBZ18" s="306"/>
      <c r="KCA18" s="307"/>
      <c r="KCB18" s="306"/>
      <c r="KCC18" s="307"/>
      <c r="KCD18" s="306"/>
      <c r="KCE18" s="307"/>
      <c r="KCF18" s="306"/>
      <c r="KCG18" s="307"/>
      <c r="KCH18" s="306"/>
      <c r="KCI18" s="307"/>
      <c r="KCJ18" s="306"/>
      <c r="KCK18" s="307"/>
      <c r="KCL18" s="306"/>
      <c r="KCM18" s="307"/>
      <c r="KCN18" s="306"/>
      <c r="KCO18" s="307"/>
      <c r="KCP18" s="306"/>
      <c r="KCQ18" s="307"/>
      <c r="KCR18" s="306"/>
      <c r="KCS18" s="307"/>
      <c r="KCT18" s="306"/>
      <c r="KCU18" s="307"/>
      <c r="KCV18" s="306"/>
      <c r="KCW18" s="307"/>
      <c r="KCX18" s="306"/>
      <c r="KCY18" s="307"/>
      <c r="KCZ18" s="306"/>
      <c r="KDA18" s="307"/>
      <c r="KDB18" s="306"/>
      <c r="KDC18" s="307"/>
      <c r="KDD18" s="306"/>
      <c r="KDE18" s="307"/>
      <c r="KDF18" s="306"/>
      <c r="KDG18" s="307"/>
      <c r="KDH18" s="306"/>
      <c r="KDI18" s="307"/>
      <c r="KDJ18" s="306"/>
      <c r="KDK18" s="307"/>
      <c r="KDL18" s="306"/>
      <c r="KDM18" s="307"/>
      <c r="KDN18" s="306"/>
      <c r="KDO18" s="307"/>
      <c r="KDP18" s="306"/>
      <c r="KDQ18" s="307"/>
      <c r="KDR18" s="306"/>
      <c r="KDS18" s="307"/>
      <c r="KDT18" s="306"/>
      <c r="KDU18" s="307"/>
      <c r="KDV18" s="306"/>
      <c r="KDW18" s="307"/>
      <c r="KDX18" s="306"/>
      <c r="KDY18" s="307"/>
      <c r="KDZ18" s="306"/>
      <c r="KEA18" s="307"/>
      <c r="KEB18" s="306"/>
      <c r="KEC18" s="307"/>
      <c r="KED18" s="306"/>
      <c r="KEE18" s="307"/>
      <c r="KEF18" s="306"/>
      <c r="KEG18" s="307"/>
      <c r="KEH18" s="306"/>
      <c r="KEI18" s="307"/>
      <c r="KEJ18" s="306"/>
      <c r="KEK18" s="307"/>
      <c r="KEL18" s="306"/>
      <c r="KEM18" s="307"/>
      <c r="KEN18" s="306"/>
      <c r="KEO18" s="307"/>
      <c r="KEP18" s="306"/>
      <c r="KEQ18" s="307"/>
      <c r="KER18" s="306"/>
      <c r="KES18" s="307"/>
      <c r="KET18" s="306"/>
      <c r="KEU18" s="307"/>
      <c r="KEV18" s="306"/>
      <c r="KEW18" s="307"/>
      <c r="KEX18" s="306"/>
      <c r="KEY18" s="307"/>
      <c r="KEZ18" s="306"/>
      <c r="KFA18" s="307"/>
      <c r="KFB18" s="306"/>
      <c r="KFC18" s="307"/>
      <c r="KFD18" s="306"/>
      <c r="KFE18" s="307"/>
      <c r="KFF18" s="306"/>
      <c r="KFG18" s="307"/>
      <c r="KFH18" s="306"/>
      <c r="KFI18" s="307"/>
      <c r="KFJ18" s="306"/>
      <c r="KFK18" s="307"/>
      <c r="KFL18" s="306"/>
      <c r="KFM18" s="307"/>
      <c r="KFN18" s="306"/>
      <c r="KFO18" s="307"/>
      <c r="KFP18" s="306"/>
      <c r="KFQ18" s="307"/>
      <c r="KFR18" s="306"/>
      <c r="KFS18" s="307"/>
      <c r="KFT18" s="306"/>
      <c r="KFU18" s="307"/>
      <c r="KFV18" s="306"/>
      <c r="KFW18" s="307"/>
      <c r="KFX18" s="306"/>
      <c r="KFY18" s="307"/>
      <c r="KFZ18" s="306"/>
      <c r="KGA18" s="307"/>
      <c r="KGB18" s="306"/>
      <c r="KGC18" s="307"/>
      <c r="KGD18" s="306"/>
      <c r="KGE18" s="307"/>
      <c r="KGF18" s="306"/>
      <c r="KGG18" s="307"/>
      <c r="KGH18" s="306"/>
      <c r="KGI18" s="307"/>
      <c r="KGJ18" s="306"/>
      <c r="KGK18" s="307"/>
      <c r="KGL18" s="306"/>
      <c r="KGM18" s="307"/>
      <c r="KGN18" s="306"/>
      <c r="KGO18" s="307"/>
      <c r="KGP18" s="306"/>
      <c r="KGQ18" s="307"/>
      <c r="KGR18" s="306"/>
      <c r="KGS18" s="307"/>
      <c r="KGT18" s="306"/>
      <c r="KGU18" s="307"/>
      <c r="KGV18" s="306"/>
      <c r="KGW18" s="307"/>
      <c r="KGX18" s="306"/>
      <c r="KGY18" s="307"/>
      <c r="KGZ18" s="306"/>
      <c r="KHA18" s="307"/>
      <c r="KHB18" s="306"/>
      <c r="KHC18" s="307"/>
      <c r="KHD18" s="306"/>
      <c r="KHE18" s="307"/>
      <c r="KHF18" s="306"/>
      <c r="KHG18" s="307"/>
      <c r="KHH18" s="306"/>
      <c r="KHI18" s="307"/>
      <c r="KHJ18" s="306"/>
      <c r="KHK18" s="307"/>
      <c r="KHL18" s="306"/>
      <c r="KHM18" s="307"/>
      <c r="KHN18" s="306"/>
      <c r="KHO18" s="307"/>
      <c r="KHP18" s="306"/>
      <c r="KHQ18" s="307"/>
      <c r="KHR18" s="306"/>
      <c r="KHS18" s="307"/>
      <c r="KHT18" s="306"/>
      <c r="KHU18" s="307"/>
      <c r="KHV18" s="306"/>
      <c r="KHW18" s="307"/>
      <c r="KHX18" s="306"/>
      <c r="KHY18" s="307"/>
      <c r="KHZ18" s="306"/>
      <c r="KIA18" s="307"/>
      <c r="KIB18" s="306"/>
      <c r="KIC18" s="307"/>
      <c r="KID18" s="306"/>
      <c r="KIE18" s="307"/>
      <c r="KIF18" s="306"/>
      <c r="KIG18" s="307"/>
      <c r="KIH18" s="306"/>
      <c r="KII18" s="307"/>
      <c r="KIJ18" s="306"/>
      <c r="KIK18" s="307"/>
      <c r="KIL18" s="306"/>
      <c r="KIM18" s="307"/>
      <c r="KIN18" s="306"/>
      <c r="KIO18" s="307"/>
      <c r="KIP18" s="306"/>
      <c r="KIQ18" s="307"/>
      <c r="KIR18" s="306"/>
      <c r="KIS18" s="307"/>
      <c r="KIT18" s="306"/>
      <c r="KIU18" s="307"/>
      <c r="KIV18" s="306"/>
      <c r="KIW18" s="307"/>
      <c r="KIX18" s="306"/>
      <c r="KIY18" s="307"/>
      <c r="KIZ18" s="306"/>
      <c r="KJA18" s="307"/>
      <c r="KJB18" s="306"/>
      <c r="KJC18" s="307"/>
      <c r="KJD18" s="306"/>
      <c r="KJE18" s="307"/>
      <c r="KJF18" s="306"/>
      <c r="KJG18" s="307"/>
      <c r="KJH18" s="306"/>
      <c r="KJI18" s="307"/>
      <c r="KJJ18" s="306"/>
      <c r="KJK18" s="307"/>
      <c r="KJL18" s="306"/>
      <c r="KJM18" s="307"/>
      <c r="KJN18" s="306"/>
      <c r="KJO18" s="307"/>
      <c r="KJP18" s="306"/>
      <c r="KJQ18" s="307"/>
      <c r="KJR18" s="306"/>
      <c r="KJS18" s="307"/>
      <c r="KJT18" s="306"/>
      <c r="KJU18" s="307"/>
      <c r="KJV18" s="306"/>
      <c r="KJW18" s="307"/>
      <c r="KJX18" s="306"/>
      <c r="KJY18" s="307"/>
      <c r="KJZ18" s="306"/>
      <c r="KKA18" s="307"/>
      <c r="KKB18" s="306"/>
      <c r="KKC18" s="307"/>
      <c r="KKD18" s="306"/>
      <c r="KKE18" s="307"/>
      <c r="KKF18" s="306"/>
      <c r="KKG18" s="307"/>
      <c r="KKH18" s="306"/>
      <c r="KKI18" s="307"/>
      <c r="KKJ18" s="306"/>
      <c r="KKK18" s="307"/>
      <c r="KKL18" s="306"/>
      <c r="KKM18" s="307"/>
      <c r="KKN18" s="306"/>
      <c r="KKO18" s="307"/>
      <c r="KKP18" s="306"/>
      <c r="KKQ18" s="307"/>
      <c r="KKR18" s="306"/>
      <c r="KKS18" s="307"/>
      <c r="KKT18" s="306"/>
      <c r="KKU18" s="307"/>
      <c r="KKV18" s="306"/>
      <c r="KKW18" s="307"/>
      <c r="KKX18" s="306"/>
      <c r="KKY18" s="307"/>
      <c r="KKZ18" s="306"/>
      <c r="KLA18" s="307"/>
      <c r="KLB18" s="306"/>
      <c r="KLC18" s="307"/>
      <c r="KLD18" s="306"/>
      <c r="KLE18" s="307"/>
      <c r="KLF18" s="306"/>
      <c r="KLG18" s="307"/>
      <c r="KLH18" s="306"/>
      <c r="KLI18" s="307"/>
      <c r="KLJ18" s="306"/>
      <c r="KLK18" s="307"/>
      <c r="KLL18" s="306"/>
      <c r="KLM18" s="307"/>
      <c r="KLN18" s="306"/>
      <c r="KLO18" s="307"/>
      <c r="KLP18" s="306"/>
      <c r="KLQ18" s="307"/>
      <c r="KLR18" s="306"/>
      <c r="KLS18" s="307"/>
      <c r="KLT18" s="306"/>
      <c r="KLU18" s="307"/>
      <c r="KLV18" s="306"/>
      <c r="KLW18" s="307"/>
      <c r="KLX18" s="306"/>
      <c r="KLY18" s="307"/>
      <c r="KLZ18" s="306"/>
      <c r="KMA18" s="307"/>
      <c r="KMB18" s="306"/>
      <c r="KMC18" s="307"/>
      <c r="KMD18" s="306"/>
      <c r="KME18" s="307"/>
      <c r="KMF18" s="306"/>
      <c r="KMG18" s="307"/>
      <c r="KMH18" s="306"/>
      <c r="KMI18" s="307"/>
      <c r="KMJ18" s="306"/>
      <c r="KMK18" s="307"/>
      <c r="KML18" s="306"/>
      <c r="KMM18" s="307"/>
      <c r="KMN18" s="306"/>
      <c r="KMO18" s="307"/>
      <c r="KMP18" s="306"/>
      <c r="KMQ18" s="307"/>
      <c r="KMR18" s="306"/>
      <c r="KMS18" s="307"/>
      <c r="KMT18" s="306"/>
      <c r="KMU18" s="307"/>
      <c r="KMV18" s="306"/>
      <c r="KMW18" s="307"/>
      <c r="KMX18" s="306"/>
      <c r="KMY18" s="307"/>
      <c r="KMZ18" s="306"/>
      <c r="KNA18" s="307"/>
      <c r="KNB18" s="306"/>
      <c r="KNC18" s="307"/>
      <c r="KND18" s="306"/>
      <c r="KNE18" s="307"/>
      <c r="KNF18" s="306"/>
      <c r="KNG18" s="307"/>
      <c r="KNH18" s="306"/>
      <c r="KNI18" s="307"/>
      <c r="KNJ18" s="306"/>
      <c r="KNK18" s="307"/>
      <c r="KNL18" s="306"/>
      <c r="KNM18" s="307"/>
      <c r="KNN18" s="306"/>
      <c r="KNO18" s="307"/>
      <c r="KNP18" s="306"/>
      <c r="KNQ18" s="307"/>
      <c r="KNR18" s="306"/>
      <c r="KNS18" s="307"/>
      <c r="KNT18" s="306"/>
      <c r="KNU18" s="307"/>
      <c r="KNV18" s="306"/>
      <c r="KNW18" s="307"/>
      <c r="KNX18" s="306"/>
      <c r="KNY18" s="307"/>
      <c r="KNZ18" s="306"/>
      <c r="KOA18" s="307"/>
      <c r="KOB18" s="306"/>
      <c r="KOC18" s="307"/>
      <c r="KOD18" s="306"/>
      <c r="KOE18" s="307"/>
      <c r="KOF18" s="306"/>
      <c r="KOG18" s="307"/>
      <c r="KOH18" s="306"/>
      <c r="KOI18" s="307"/>
      <c r="KOJ18" s="306"/>
      <c r="KOK18" s="307"/>
      <c r="KOL18" s="306"/>
      <c r="KOM18" s="307"/>
      <c r="KON18" s="306"/>
      <c r="KOO18" s="307"/>
      <c r="KOP18" s="306"/>
      <c r="KOQ18" s="307"/>
      <c r="KOR18" s="306"/>
      <c r="KOS18" s="307"/>
      <c r="KOT18" s="306"/>
      <c r="KOU18" s="307"/>
      <c r="KOV18" s="306"/>
      <c r="KOW18" s="307"/>
      <c r="KOX18" s="306"/>
      <c r="KOY18" s="307"/>
      <c r="KOZ18" s="306"/>
      <c r="KPA18" s="307"/>
      <c r="KPB18" s="306"/>
      <c r="KPC18" s="307"/>
      <c r="KPD18" s="306"/>
      <c r="KPE18" s="307"/>
      <c r="KPF18" s="306"/>
      <c r="KPG18" s="307"/>
      <c r="KPH18" s="306"/>
      <c r="KPI18" s="307"/>
      <c r="KPJ18" s="306"/>
      <c r="KPK18" s="307"/>
      <c r="KPL18" s="306"/>
      <c r="KPM18" s="307"/>
      <c r="KPN18" s="306"/>
      <c r="KPO18" s="307"/>
      <c r="KPP18" s="306"/>
      <c r="KPQ18" s="307"/>
      <c r="KPR18" s="306"/>
      <c r="KPS18" s="307"/>
      <c r="KPT18" s="306"/>
      <c r="KPU18" s="307"/>
      <c r="KPV18" s="306"/>
      <c r="KPW18" s="307"/>
      <c r="KPX18" s="306"/>
      <c r="KPY18" s="307"/>
      <c r="KPZ18" s="306"/>
      <c r="KQA18" s="307"/>
      <c r="KQB18" s="306"/>
      <c r="KQC18" s="307"/>
      <c r="KQD18" s="306"/>
      <c r="KQE18" s="307"/>
      <c r="KQF18" s="306"/>
      <c r="KQG18" s="307"/>
      <c r="KQH18" s="306"/>
      <c r="KQI18" s="307"/>
      <c r="KQJ18" s="306"/>
      <c r="KQK18" s="307"/>
      <c r="KQL18" s="306"/>
      <c r="KQM18" s="307"/>
      <c r="KQN18" s="306"/>
      <c r="KQO18" s="307"/>
      <c r="KQP18" s="306"/>
      <c r="KQQ18" s="307"/>
      <c r="KQR18" s="306"/>
      <c r="KQS18" s="307"/>
      <c r="KQT18" s="306"/>
      <c r="KQU18" s="307"/>
      <c r="KQV18" s="306"/>
      <c r="KQW18" s="307"/>
      <c r="KQX18" s="306"/>
      <c r="KQY18" s="307"/>
      <c r="KQZ18" s="306"/>
      <c r="KRA18" s="307"/>
      <c r="KRB18" s="306"/>
      <c r="KRC18" s="307"/>
      <c r="KRD18" s="306"/>
      <c r="KRE18" s="307"/>
      <c r="KRF18" s="306"/>
      <c r="KRG18" s="307"/>
      <c r="KRH18" s="306"/>
      <c r="KRI18" s="307"/>
      <c r="KRJ18" s="306"/>
      <c r="KRK18" s="307"/>
      <c r="KRL18" s="306"/>
      <c r="KRM18" s="307"/>
      <c r="KRN18" s="306"/>
      <c r="KRO18" s="307"/>
      <c r="KRP18" s="306"/>
      <c r="KRQ18" s="307"/>
      <c r="KRR18" s="306"/>
      <c r="KRS18" s="307"/>
      <c r="KRT18" s="306"/>
      <c r="KRU18" s="307"/>
      <c r="KRV18" s="306"/>
      <c r="KRW18" s="307"/>
      <c r="KRX18" s="306"/>
      <c r="KRY18" s="307"/>
      <c r="KRZ18" s="306"/>
      <c r="KSA18" s="307"/>
      <c r="KSB18" s="306"/>
      <c r="KSC18" s="307"/>
      <c r="KSD18" s="306"/>
      <c r="KSE18" s="307"/>
      <c r="KSF18" s="306"/>
      <c r="KSG18" s="307"/>
      <c r="KSH18" s="306"/>
      <c r="KSI18" s="307"/>
      <c r="KSJ18" s="306"/>
      <c r="KSK18" s="307"/>
      <c r="KSL18" s="306"/>
      <c r="KSM18" s="307"/>
      <c r="KSN18" s="306"/>
      <c r="KSO18" s="307"/>
      <c r="KSP18" s="306"/>
      <c r="KSQ18" s="307"/>
      <c r="KSR18" s="306"/>
      <c r="KSS18" s="307"/>
      <c r="KST18" s="306"/>
      <c r="KSU18" s="307"/>
      <c r="KSV18" s="306"/>
      <c r="KSW18" s="307"/>
      <c r="KSX18" s="306"/>
      <c r="KSY18" s="307"/>
      <c r="KSZ18" s="306"/>
      <c r="KTA18" s="307"/>
      <c r="KTB18" s="306"/>
      <c r="KTC18" s="307"/>
      <c r="KTD18" s="306"/>
      <c r="KTE18" s="307"/>
      <c r="KTF18" s="306"/>
      <c r="KTG18" s="307"/>
      <c r="KTH18" s="306"/>
      <c r="KTI18" s="307"/>
      <c r="KTJ18" s="306"/>
      <c r="KTK18" s="307"/>
      <c r="KTL18" s="306"/>
      <c r="KTM18" s="307"/>
      <c r="KTN18" s="306"/>
      <c r="KTO18" s="307"/>
      <c r="KTP18" s="306"/>
      <c r="KTQ18" s="307"/>
      <c r="KTR18" s="306"/>
      <c r="KTS18" s="307"/>
      <c r="KTT18" s="306"/>
      <c r="KTU18" s="307"/>
      <c r="KTV18" s="306"/>
      <c r="KTW18" s="307"/>
      <c r="KTX18" s="306"/>
      <c r="KTY18" s="307"/>
      <c r="KTZ18" s="306"/>
      <c r="KUA18" s="307"/>
      <c r="KUB18" s="306"/>
      <c r="KUC18" s="307"/>
      <c r="KUD18" s="306"/>
      <c r="KUE18" s="307"/>
      <c r="KUF18" s="306"/>
      <c r="KUG18" s="307"/>
      <c r="KUH18" s="306"/>
      <c r="KUI18" s="307"/>
      <c r="KUJ18" s="306"/>
      <c r="KUK18" s="307"/>
      <c r="KUL18" s="306"/>
      <c r="KUM18" s="307"/>
      <c r="KUN18" s="306"/>
      <c r="KUO18" s="307"/>
      <c r="KUP18" s="306"/>
      <c r="KUQ18" s="307"/>
      <c r="KUR18" s="306"/>
      <c r="KUS18" s="307"/>
      <c r="KUT18" s="306"/>
      <c r="KUU18" s="307"/>
      <c r="KUV18" s="306"/>
      <c r="KUW18" s="307"/>
      <c r="KUX18" s="306"/>
      <c r="KUY18" s="307"/>
      <c r="KUZ18" s="306"/>
      <c r="KVA18" s="307"/>
      <c r="KVB18" s="306"/>
      <c r="KVC18" s="307"/>
      <c r="KVD18" s="306"/>
      <c r="KVE18" s="307"/>
      <c r="KVF18" s="306"/>
      <c r="KVG18" s="307"/>
      <c r="KVH18" s="306"/>
      <c r="KVI18" s="307"/>
      <c r="KVJ18" s="306"/>
      <c r="KVK18" s="307"/>
      <c r="KVL18" s="306"/>
      <c r="KVM18" s="307"/>
      <c r="KVN18" s="306"/>
      <c r="KVO18" s="307"/>
      <c r="KVP18" s="306"/>
      <c r="KVQ18" s="307"/>
      <c r="KVR18" s="306"/>
      <c r="KVS18" s="307"/>
      <c r="KVT18" s="306"/>
      <c r="KVU18" s="307"/>
      <c r="KVV18" s="306"/>
      <c r="KVW18" s="307"/>
      <c r="KVX18" s="306"/>
      <c r="KVY18" s="307"/>
      <c r="KVZ18" s="306"/>
      <c r="KWA18" s="307"/>
      <c r="KWB18" s="306"/>
      <c r="KWC18" s="307"/>
      <c r="KWD18" s="306"/>
      <c r="KWE18" s="307"/>
      <c r="KWF18" s="306"/>
      <c r="KWG18" s="307"/>
      <c r="KWH18" s="306"/>
      <c r="KWI18" s="307"/>
      <c r="KWJ18" s="306"/>
      <c r="KWK18" s="307"/>
      <c r="KWL18" s="306"/>
      <c r="KWM18" s="307"/>
      <c r="KWN18" s="306"/>
      <c r="KWO18" s="307"/>
      <c r="KWP18" s="306"/>
      <c r="KWQ18" s="307"/>
      <c r="KWR18" s="306"/>
      <c r="KWS18" s="307"/>
      <c r="KWT18" s="306"/>
      <c r="KWU18" s="307"/>
      <c r="KWV18" s="306"/>
      <c r="KWW18" s="307"/>
      <c r="KWX18" s="306"/>
      <c r="KWY18" s="307"/>
      <c r="KWZ18" s="306"/>
      <c r="KXA18" s="307"/>
      <c r="KXB18" s="306"/>
      <c r="KXC18" s="307"/>
      <c r="KXD18" s="306"/>
      <c r="KXE18" s="307"/>
      <c r="KXF18" s="306"/>
      <c r="KXG18" s="307"/>
      <c r="KXH18" s="306"/>
      <c r="KXI18" s="307"/>
      <c r="KXJ18" s="306"/>
      <c r="KXK18" s="307"/>
      <c r="KXL18" s="306"/>
      <c r="KXM18" s="307"/>
      <c r="KXN18" s="306"/>
      <c r="KXO18" s="307"/>
      <c r="KXP18" s="306"/>
      <c r="KXQ18" s="307"/>
      <c r="KXR18" s="306"/>
      <c r="KXS18" s="307"/>
      <c r="KXT18" s="306"/>
      <c r="KXU18" s="307"/>
      <c r="KXV18" s="306"/>
      <c r="KXW18" s="307"/>
      <c r="KXX18" s="306"/>
      <c r="KXY18" s="307"/>
      <c r="KXZ18" s="306"/>
      <c r="KYA18" s="307"/>
      <c r="KYB18" s="306"/>
      <c r="KYC18" s="307"/>
      <c r="KYD18" s="306"/>
      <c r="KYE18" s="307"/>
      <c r="KYF18" s="306"/>
      <c r="KYG18" s="307"/>
      <c r="KYH18" s="306"/>
      <c r="KYI18" s="307"/>
      <c r="KYJ18" s="306"/>
      <c r="KYK18" s="307"/>
      <c r="KYL18" s="306"/>
      <c r="KYM18" s="307"/>
      <c r="KYN18" s="306"/>
      <c r="KYO18" s="307"/>
      <c r="KYP18" s="306"/>
      <c r="KYQ18" s="307"/>
      <c r="KYR18" s="306"/>
      <c r="KYS18" s="307"/>
      <c r="KYT18" s="306"/>
      <c r="KYU18" s="307"/>
      <c r="KYV18" s="306"/>
      <c r="KYW18" s="307"/>
      <c r="KYX18" s="306"/>
      <c r="KYY18" s="307"/>
      <c r="KYZ18" s="306"/>
      <c r="KZA18" s="307"/>
      <c r="KZB18" s="306"/>
      <c r="KZC18" s="307"/>
      <c r="KZD18" s="306"/>
      <c r="KZE18" s="307"/>
      <c r="KZF18" s="306"/>
      <c r="KZG18" s="307"/>
      <c r="KZH18" s="306"/>
      <c r="KZI18" s="307"/>
      <c r="KZJ18" s="306"/>
      <c r="KZK18" s="307"/>
      <c r="KZL18" s="306"/>
      <c r="KZM18" s="307"/>
      <c r="KZN18" s="306"/>
      <c r="KZO18" s="307"/>
      <c r="KZP18" s="306"/>
      <c r="KZQ18" s="307"/>
      <c r="KZR18" s="306"/>
      <c r="KZS18" s="307"/>
      <c r="KZT18" s="306"/>
      <c r="KZU18" s="307"/>
      <c r="KZV18" s="306"/>
      <c r="KZW18" s="307"/>
      <c r="KZX18" s="306"/>
      <c r="KZY18" s="307"/>
      <c r="KZZ18" s="306"/>
      <c r="LAA18" s="307"/>
      <c r="LAB18" s="306"/>
      <c r="LAC18" s="307"/>
      <c r="LAD18" s="306"/>
      <c r="LAE18" s="307"/>
      <c r="LAF18" s="306"/>
      <c r="LAG18" s="307"/>
      <c r="LAH18" s="306"/>
      <c r="LAI18" s="307"/>
      <c r="LAJ18" s="306"/>
      <c r="LAK18" s="307"/>
      <c r="LAL18" s="306"/>
      <c r="LAM18" s="307"/>
      <c r="LAN18" s="306"/>
      <c r="LAO18" s="307"/>
      <c r="LAP18" s="306"/>
      <c r="LAQ18" s="307"/>
      <c r="LAR18" s="306"/>
      <c r="LAS18" s="307"/>
      <c r="LAT18" s="306"/>
      <c r="LAU18" s="307"/>
      <c r="LAV18" s="306"/>
      <c r="LAW18" s="307"/>
      <c r="LAX18" s="306"/>
      <c r="LAY18" s="307"/>
      <c r="LAZ18" s="306"/>
      <c r="LBA18" s="307"/>
      <c r="LBB18" s="306"/>
      <c r="LBC18" s="307"/>
      <c r="LBD18" s="306"/>
      <c r="LBE18" s="307"/>
      <c r="LBF18" s="306"/>
      <c r="LBG18" s="307"/>
      <c r="LBH18" s="306"/>
      <c r="LBI18" s="307"/>
      <c r="LBJ18" s="306"/>
      <c r="LBK18" s="307"/>
      <c r="LBL18" s="306"/>
      <c r="LBM18" s="307"/>
      <c r="LBN18" s="306"/>
      <c r="LBO18" s="307"/>
      <c r="LBP18" s="306"/>
      <c r="LBQ18" s="307"/>
      <c r="LBR18" s="306"/>
      <c r="LBS18" s="307"/>
      <c r="LBT18" s="306"/>
      <c r="LBU18" s="307"/>
      <c r="LBV18" s="306"/>
      <c r="LBW18" s="307"/>
      <c r="LBX18" s="306"/>
      <c r="LBY18" s="307"/>
      <c r="LBZ18" s="306"/>
      <c r="LCA18" s="307"/>
      <c r="LCB18" s="306"/>
      <c r="LCC18" s="307"/>
      <c r="LCD18" s="306"/>
      <c r="LCE18" s="307"/>
      <c r="LCF18" s="306"/>
      <c r="LCG18" s="307"/>
      <c r="LCH18" s="306"/>
      <c r="LCI18" s="307"/>
      <c r="LCJ18" s="306"/>
      <c r="LCK18" s="307"/>
      <c r="LCL18" s="306"/>
      <c r="LCM18" s="307"/>
      <c r="LCN18" s="306"/>
      <c r="LCO18" s="307"/>
      <c r="LCP18" s="306"/>
      <c r="LCQ18" s="307"/>
      <c r="LCR18" s="306"/>
      <c r="LCS18" s="307"/>
      <c r="LCT18" s="306"/>
      <c r="LCU18" s="307"/>
      <c r="LCV18" s="306"/>
      <c r="LCW18" s="307"/>
      <c r="LCX18" s="306"/>
      <c r="LCY18" s="307"/>
      <c r="LCZ18" s="306"/>
      <c r="LDA18" s="307"/>
      <c r="LDB18" s="306"/>
      <c r="LDC18" s="307"/>
      <c r="LDD18" s="306"/>
      <c r="LDE18" s="307"/>
      <c r="LDF18" s="306"/>
      <c r="LDG18" s="307"/>
      <c r="LDH18" s="306"/>
      <c r="LDI18" s="307"/>
      <c r="LDJ18" s="306"/>
      <c r="LDK18" s="307"/>
      <c r="LDL18" s="306"/>
      <c r="LDM18" s="307"/>
      <c r="LDN18" s="306"/>
      <c r="LDO18" s="307"/>
      <c r="LDP18" s="306"/>
      <c r="LDQ18" s="307"/>
      <c r="LDR18" s="306"/>
      <c r="LDS18" s="307"/>
      <c r="LDT18" s="306"/>
      <c r="LDU18" s="307"/>
      <c r="LDV18" s="306"/>
      <c r="LDW18" s="307"/>
      <c r="LDX18" s="306"/>
      <c r="LDY18" s="307"/>
      <c r="LDZ18" s="306"/>
      <c r="LEA18" s="307"/>
      <c r="LEB18" s="306"/>
      <c r="LEC18" s="307"/>
      <c r="LED18" s="306"/>
      <c r="LEE18" s="307"/>
      <c r="LEF18" s="306"/>
      <c r="LEG18" s="307"/>
      <c r="LEH18" s="306"/>
      <c r="LEI18" s="307"/>
      <c r="LEJ18" s="306"/>
      <c r="LEK18" s="307"/>
      <c r="LEL18" s="306"/>
      <c r="LEM18" s="307"/>
      <c r="LEN18" s="306"/>
      <c r="LEO18" s="307"/>
      <c r="LEP18" s="306"/>
      <c r="LEQ18" s="307"/>
      <c r="LER18" s="306"/>
      <c r="LES18" s="307"/>
      <c r="LET18" s="306"/>
      <c r="LEU18" s="307"/>
      <c r="LEV18" s="306"/>
      <c r="LEW18" s="307"/>
      <c r="LEX18" s="306"/>
      <c r="LEY18" s="307"/>
      <c r="LEZ18" s="306"/>
      <c r="LFA18" s="307"/>
      <c r="LFB18" s="306"/>
      <c r="LFC18" s="307"/>
      <c r="LFD18" s="306"/>
      <c r="LFE18" s="307"/>
      <c r="LFF18" s="306"/>
      <c r="LFG18" s="307"/>
      <c r="LFH18" s="306"/>
      <c r="LFI18" s="307"/>
      <c r="LFJ18" s="306"/>
      <c r="LFK18" s="307"/>
      <c r="LFL18" s="306"/>
      <c r="LFM18" s="307"/>
      <c r="LFN18" s="306"/>
      <c r="LFO18" s="307"/>
      <c r="LFP18" s="306"/>
      <c r="LFQ18" s="307"/>
      <c r="LFR18" s="306"/>
      <c r="LFS18" s="307"/>
      <c r="LFT18" s="306"/>
      <c r="LFU18" s="307"/>
      <c r="LFV18" s="306"/>
      <c r="LFW18" s="307"/>
      <c r="LFX18" s="306"/>
      <c r="LFY18" s="307"/>
      <c r="LFZ18" s="306"/>
      <c r="LGA18" s="307"/>
      <c r="LGB18" s="306"/>
      <c r="LGC18" s="307"/>
      <c r="LGD18" s="306"/>
      <c r="LGE18" s="307"/>
      <c r="LGF18" s="306"/>
      <c r="LGG18" s="307"/>
      <c r="LGH18" s="306"/>
      <c r="LGI18" s="307"/>
      <c r="LGJ18" s="306"/>
      <c r="LGK18" s="307"/>
      <c r="LGL18" s="306"/>
      <c r="LGM18" s="307"/>
      <c r="LGN18" s="306"/>
      <c r="LGO18" s="307"/>
      <c r="LGP18" s="306"/>
      <c r="LGQ18" s="307"/>
      <c r="LGR18" s="306"/>
      <c r="LGS18" s="307"/>
      <c r="LGT18" s="306"/>
      <c r="LGU18" s="307"/>
      <c r="LGV18" s="306"/>
      <c r="LGW18" s="307"/>
      <c r="LGX18" s="306"/>
      <c r="LGY18" s="307"/>
      <c r="LGZ18" s="306"/>
      <c r="LHA18" s="307"/>
      <c r="LHB18" s="306"/>
      <c r="LHC18" s="307"/>
      <c r="LHD18" s="306"/>
      <c r="LHE18" s="307"/>
      <c r="LHF18" s="306"/>
      <c r="LHG18" s="307"/>
      <c r="LHH18" s="306"/>
      <c r="LHI18" s="307"/>
      <c r="LHJ18" s="306"/>
      <c r="LHK18" s="307"/>
      <c r="LHL18" s="306"/>
      <c r="LHM18" s="307"/>
      <c r="LHN18" s="306"/>
      <c r="LHO18" s="307"/>
      <c r="LHP18" s="306"/>
      <c r="LHQ18" s="307"/>
      <c r="LHR18" s="306"/>
      <c r="LHS18" s="307"/>
      <c r="LHT18" s="306"/>
      <c r="LHU18" s="307"/>
      <c r="LHV18" s="306"/>
      <c r="LHW18" s="307"/>
      <c r="LHX18" s="306"/>
      <c r="LHY18" s="307"/>
      <c r="LHZ18" s="306"/>
      <c r="LIA18" s="307"/>
      <c r="LIB18" s="306"/>
      <c r="LIC18" s="307"/>
      <c r="LID18" s="306"/>
      <c r="LIE18" s="307"/>
      <c r="LIF18" s="306"/>
      <c r="LIG18" s="307"/>
      <c r="LIH18" s="306"/>
      <c r="LII18" s="307"/>
      <c r="LIJ18" s="306"/>
      <c r="LIK18" s="307"/>
      <c r="LIL18" s="306"/>
      <c r="LIM18" s="307"/>
      <c r="LIN18" s="306"/>
      <c r="LIO18" s="307"/>
      <c r="LIP18" s="306"/>
      <c r="LIQ18" s="307"/>
      <c r="LIR18" s="306"/>
      <c r="LIS18" s="307"/>
      <c r="LIT18" s="306"/>
      <c r="LIU18" s="307"/>
      <c r="LIV18" s="306"/>
      <c r="LIW18" s="307"/>
      <c r="LIX18" s="306"/>
      <c r="LIY18" s="307"/>
      <c r="LIZ18" s="306"/>
      <c r="LJA18" s="307"/>
      <c r="LJB18" s="306"/>
      <c r="LJC18" s="307"/>
      <c r="LJD18" s="306"/>
      <c r="LJE18" s="307"/>
      <c r="LJF18" s="306"/>
      <c r="LJG18" s="307"/>
      <c r="LJH18" s="306"/>
      <c r="LJI18" s="307"/>
      <c r="LJJ18" s="306"/>
      <c r="LJK18" s="307"/>
      <c r="LJL18" s="306"/>
      <c r="LJM18" s="307"/>
      <c r="LJN18" s="306"/>
      <c r="LJO18" s="307"/>
      <c r="LJP18" s="306"/>
      <c r="LJQ18" s="307"/>
      <c r="LJR18" s="306"/>
      <c r="LJS18" s="307"/>
      <c r="LJT18" s="306"/>
      <c r="LJU18" s="307"/>
      <c r="LJV18" s="306"/>
      <c r="LJW18" s="307"/>
      <c r="LJX18" s="306"/>
      <c r="LJY18" s="307"/>
      <c r="LJZ18" s="306"/>
      <c r="LKA18" s="307"/>
      <c r="LKB18" s="306"/>
      <c r="LKC18" s="307"/>
      <c r="LKD18" s="306"/>
      <c r="LKE18" s="307"/>
      <c r="LKF18" s="306"/>
      <c r="LKG18" s="307"/>
      <c r="LKH18" s="306"/>
      <c r="LKI18" s="307"/>
      <c r="LKJ18" s="306"/>
      <c r="LKK18" s="307"/>
      <c r="LKL18" s="306"/>
      <c r="LKM18" s="307"/>
      <c r="LKN18" s="306"/>
      <c r="LKO18" s="307"/>
      <c r="LKP18" s="306"/>
      <c r="LKQ18" s="307"/>
      <c r="LKR18" s="306"/>
      <c r="LKS18" s="307"/>
      <c r="LKT18" s="306"/>
      <c r="LKU18" s="307"/>
      <c r="LKV18" s="306"/>
      <c r="LKW18" s="307"/>
      <c r="LKX18" s="306"/>
      <c r="LKY18" s="307"/>
      <c r="LKZ18" s="306"/>
      <c r="LLA18" s="307"/>
      <c r="LLB18" s="306"/>
      <c r="LLC18" s="307"/>
      <c r="LLD18" s="306"/>
      <c r="LLE18" s="307"/>
      <c r="LLF18" s="306"/>
      <c r="LLG18" s="307"/>
      <c r="LLH18" s="306"/>
      <c r="LLI18" s="307"/>
      <c r="LLJ18" s="306"/>
      <c r="LLK18" s="307"/>
      <c r="LLL18" s="306"/>
      <c r="LLM18" s="307"/>
      <c r="LLN18" s="306"/>
      <c r="LLO18" s="307"/>
      <c r="LLP18" s="306"/>
      <c r="LLQ18" s="307"/>
      <c r="LLR18" s="306"/>
      <c r="LLS18" s="307"/>
      <c r="LLT18" s="306"/>
      <c r="LLU18" s="307"/>
      <c r="LLV18" s="306"/>
      <c r="LLW18" s="307"/>
      <c r="LLX18" s="306"/>
      <c r="LLY18" s="307"/>
      <c r="LLZ18" s="306"/>
      <c r="LMA18" s="307"/>
      <c r="LMB18" s="306"/>
      <c r="LMC18" s="307"/>
      <c r="LMD18" s="306"/>
      <c r="LME18" s="307"/>
      <c r="LMF18" s="306"/>
      <c r="LMG18" s="307"/>
      <c r="LMH18" s="306"/>
      <c r="LMI18" s="307"/>
      <c r="LMJ18" s="306"/>
      <c r="LMK18" s="307"/>
      <c r="LML18" s="306"/>
      <c r="LMM18" s="307"/>
      <c r="LMN18" s="306"/>
      <c r="LMO18" s="307"/>
      <c r="LMP18" s="306"/>
      <c r="LMQ18" s="307"/>
      <c r="LMR18" s="306"/>
      <c r="LMS18" s="307"/>
      <c r="LMT18" s="306"/>
      <c r="LMU18" s="307"/>
      <c r="LMV18" s="306"/>
      <c r="LMW18" s="307"/>
      <c r="LMX18" s="306"/>
      <c r="LMY18" s="307"/>
      <c r="LMZ18" s="306"/>
      <c r="LNA18" s="307"/>
      <c r="LNB18" s="306"/>
      <c r="LNC18" s="307"/>
      <c r="LND18" s="306"/>
      <c r="LNE18" s="307"/>
      <c r="LNF18" s="306"/>
      <c r="LNG18" s="307"/>
      <c r="LNH18" s="306"/>
      <c r="LNI18" s="307"/>
      <c r="LNJ18" s="306"/>
      <c r="LNK18" s="307"/>
      <c r="LNL18" s="306"/>
      <c r="LNM18" s="307"/>
      <c r="LNN18" s="306"/>
      <c r="LNO18" s="307"/>
      <c r="LNP18" s="306"/>
      <c r="LNQ18" s="307"/>
      <c r="LNR18" s="306"/>
      <c r="LNS18" s="307"/>
      <c r="LNT18" s="306"/>
      <c r="LNU18" s="307"/>
      <c r="LNV18" s="306"/>
      <c r="LNW18" s="307"/>
      <c r="LNX18" s="306"/>
      <c r="LNY18" s="307"/>
      <c r="LNZ18" s="306"/>
      <c r="LOA18" s="307"/>
      <c r="LOB18" s="306"/>
      <c r="LOC18" s="307"/>
      <c r="LOD18" s="306"/>
      <c r="LOE18" s="307"/>
      <c r="LOF18" s="306"/>
      <c r="LOG18" s="307"/>
      <c r="LOH18" s="306"/>
      <c r="LOI18" s="307"/>
      <c r="LOJ18" s="306"/>
      <c r="LOK18" s="307"/>
      <c r="LOL18" s="306"/>
      <c r="LOM18" s="307"/>
      <c r="LON18" s="306"/>
      <c r="LOO18" s="307"/>
      <c r="LOP18" s="306"/>
      <c r="LOQ18" s="307"/>
      <c r="LOR18" s="306"/>
      <c r="LOS18" s="307"/>
      <c r="LOT18" s="306"/>
      <c r="LOU18" s="307"/>
      <c r="LOV18" s="306"/>
      <c r="LOW18" s="307"/>
      <c r="LOX18" s="306"/>
      <c r="LOY18" s="307"/>
      <c r="LOZ18" s="306"/>
      <c r="LPA18" s="307"/>
      <c r="LPB18" s="306"/>
      <c r="LPC18" s="307"/>
      <c r="LPD18" s="306"/>
      <c r="LPE18" s="307"/>
      <c r="LPF18" s="306"/>
      <c r="LPG18" s="307"/>
      <c r="LPH18" s="306"/>
      <c r="LPI18" s="307"/>
      <c r="LPJ18" s="306"/>
      <c r="LPK18" s="307"/>
      <c r="LPL18" s="306"/>
      <c r="LPM18" s="307"/>
      <c r="LPN18" s="306"/>
      <c r="LPO18" s="307"/>
      <c r="LPP18" s="306"/>
      <c r="LPQ18" s="307"/>
      <c r="LPR18" s="306"/>
      <c r="LPS18" s="307"/>
      <c r="LPT18" s="306"/>
      <c r="LPU18" s="307"/>
      <c r="LPV18" s="306"/>
      <c r="LPW18" s="307"/>
      <c r="LPX18" s="306"/>
      <c r="LPY18" s="307"/>
      <c r="LPZ18" s="306"/>
      <c r="LQA18" s="307"/>
      <c r="LQB18" s="306"/>
      <c r="LQC18" s="307"/>
      <c r="LQD18" s="306"/>
      <c r="LQE18" s="307"/>
      <c r="LQF18" s="306"/>
      <c r="LQG18" s="307"/>
      <c r="LQH18" s="306"/>
      <c r="LQI18" s="307"/>
      <c r="LQJ18" s="306"/>
      <c r="LQK18" s="307"/>
      <c r="LQL18" s="306"/>
      <c r="LQM18" s="307"/>
      <c r="LQN18" s="306"/>
      <c r="LQO18" s="307"/>
      <c r="LQP18" s="306"/>
      <c r="LQQ18" s="307"/>
      <c r="LQR18" s="306"/>
      <c r="LQS18" s="307"/>
      <c r="LQT18" s="306"/>
      <c r="LQU18" s="307"/>
      <c r="LQV18" s="306"/>
      <c r="LQW18" s="307"/>
      <c r="LQX18" s="306"/>
      <c r="LQY18" s="307"/>
      <c r="LQZ18" s="306"/>
      <c r="LRA18" s="307"/>
      <c r="LRB18" s="306"/>
      <c r="LRC18" s="307"/>
      <c r="LRD18" s="306"/>
      <c r="LRE18" s="307"/>
      <c r="LRF18" s="306"/>
      <c r="LRG18" s="307"/>
      <c r="LRH18" s="306"/>
      <c r="LRI18" s="307"/>
      <c r="LRJ18" s="306"/>
      <c r="LRK18" s="307"/>
      <c r="LRL18" s="306"/>
      <c r="LRM18" s="307"/>
      <c r="LRN18" s="306"/>
      <c r="LRO18" s="307"/>
      <c r="LRP18" s="306"/>
      <c r="LRQ18" s="307"/>
      <c r="LRR18" s="306"/>
      <c r="LRS18" s="307"/>
      <c r="LRT18" s="306"/>
      <c r="LRU18" s="307"/>
      <c r="LRV18" s="306"/>
      <c r="LRW18" s="307"/>
      <c r="LRX18" s="306"/>
      <c r="LRY18" s="307"/>
      <c r="LRZ18" s="306"/>
      <c r="LSA18" s="307"/>
      <c r="LSB18" s="306"/>
      <c r="LSC18" s="307"/>
      <c r="LSD18" s="306"/>
      <c r="LSE18" s="307"/>
      <c r="LSF18" s="306"/>
      <c r="LSG18" s="307"/>
      <c r="LSH18" s="306"/>
      <c r="LSI18" s="307"/>
      <c r="LSJ18" s="306"/>
      <c r="LSK18" s="307"/>
      <c r="LSL18" s="306"/>
      <c r="LSM18" s="307"/>
      <c r="LSN18" s="306"/>
      <c r="LSO18" s="307"/>
      <c r="LSP18" s="306"/>
      <c r="LSQ18" s="307"/>
      <c r="LSR18" s="306"/>
      <c r="LSS18" s="307"/>
      <c r="LST18" s="306"/>
      <c r="LSU18" s="307"/>
      <c r="LSV18" s="306"/>
      <c r="LSW18" s="307"/>
      <c r="LSX18" s="306"/>
      <c r="LSY18" s="307"/>
      <c r="LSZ18" s="306"/>
      <c r="LTA18" s="307"/>
      <c r="LTB18" s="306"/>
      <c r="LTC18" s="307"/>
      <c r="LTD18" s="306"/>
      <c r="LTE18" s="307"/>
      <c r="LTF18" s="306"/>
      <c r="LTG18" s="307"/>
      <c r="LTH18" s="306"/>
      <c r="LTI18" s="307"/>
      <c r="LTJ18" s="306"/>
      <c r="LTK18" s="307"/>
      <c r="LTL18" s="306"/>
      <c r="LTM18" s="307"/>
      <c r="LTN18" s="306"/>
      <c r="LTO18" s="307"/>
      <c r="LTP18" s="306"/>
      <c r="LTQ18" s="307"/>
      <c r="LTR18" s="306"/>
      <c r="LTS18" s="307"/>
      <c r="LTT18" s="306"/>
      <c r="LTU18" s="307"/>
      <c r="LTV18" s="306"/>
      <c r="LTW18" s="307"/>
      <c r="LTX18" s="306"/>
      <c r="LTY18" s="307"/>
      <c r="LTZ18" s="306"/>
      <c r="LUA18" s="307"/>
      <c r="LUB18" s="306"/>
      <c r="LUC18" s="307"/>
      <c r="LUD18" s="306"/>
      <c r="LUE18" s="307"/>
      <c r="LUF18" s="306"/>
      <c r="LUG18" s="307"/>
      <c r="LUH18" s="306"/>
      <c r="LUI18" s="307"/>
      <c r="LUJ18" s="306"/>
      <c r="LUK18" s="307"/>
      <c r="LUL18" s="306"/>
      <c r="LUM18" s="307"/>
      <c r="LUN18" s="306"/>
      <c r="LUO18" s="307"/>
      <c r="LUP18" s="306"/>
      <c r="LUQ18" s="307"/>
      <c r="LUR18" s="306"/>
      <c r="LUS18" s="307"/>
      <c r="LUT18" s="306"/>
      <c r="LUU18" s="307"/>
      <c r="LUV18" s="306"/>
      <c r="LUW18" s="307"/>
      <c r="LUX18" s="306"/>
      <c r="LUY18" s="307"/>
      <c r="LUZ18" s="306"/>
      <c r="LVA18" s="307"/>
      <c r="LVB18" s="306"/>
      <c r="LVC18" s="307"/>
      <c r="LVD18" s="306"/>
      <c r="LVE18" s="307"/>
      <c r="LVF18" s="306"/>
      <c r="LVG18" s="307"/>
      <c r="LVH18" s="306"/>
      <c r="LVI18" s="307"/>
      <c r="LVJ18" s="306"/>
      <c r="LVK18" s="307"/>
      <c r="LVL18" s="306"/>
      <c r="LVM18" s="307"/>
      <c r="LVN18" s="306"/>
      <c r="LVO18" s="307"/>
      <c r="LVP18" s="306"/>
      <c r="LVQ18" s="307"/>
      <c r="LVR18" s="306"/>
      <c r="LVS18" s="307"/>
      <c r="LVT18" s="306"/>
      <c r="LVU18" s="307"/>
      <c r="LVV18" s="306"/>
      <c r="LVW18" s="307"/>
      <c r="LVX18" s="306"/>
      <c r="LVY18" s="307"/>
      <c r="LVZ18" s="306"/>
      <c r="LWA18" s="307"/>
      <c r="LWB18" s="306"/>
      <c r="LWC18" s="307"/>
      <c r="LWD18" s="306"/>
      <c r="LWE18" s="307"/>
      <c r="LWF18" s="306"/>
      <c r="LWG18" s="307"/>
      <c r="LWH18" s="306"/>
      <c r="LWI18" s="307"/>
      <c r="LWJ18" s="306"/>
      <c r="LWK18" s="307"/>
      <c r="LWL18" s="306"/>
      <c r="LWM18" s="307"/>
      <c r="LWN18" s="306"/>
      <c r="LWO18" s="307"/>
      <c r="LWP18" s="306"/>
      <c r="LWQ18" s="307"/>
      <c r="LWR18" s="306"/>
      <c r="LWS18" s="307"/>
      <c r="LWT18" s="306"/>
      <c r="LWU18" s="307"/>
      <c r="LWV18" s="306"/>
      <c r="LWW18" s="307"/>
      <c r="LWX18" s="306"/>
      <c r="LWY18" s="307"/>
      <c r="LWZ18" s="306"/>
      <c r="LXA18" s="307"/>
      <c r="LXB18" s="306"/>
      <c r="LXC18" s="307"/>
      <c r="LXD18" s="306"/>
      <c r="LXE18" s="307"/>
      <c r="LXF18" s="306"/>
      <c r="LXG18" s="307"/>
      <c r="LXH18" s="306"/>
      <c r="LXI18" s="307"/>
      <c r="LXJ18" s="306"/>
      <c r="LXK18" s="307"/>
      <c r="LXL18" s="306"/>
      <c r="LXM18" s="307"/>
      <c r="LXN18" s="306"/>
      <c r="LXO18" s="307"/>
      <c r="LXP18" s="306"/>
      <c r="LXQ18" s="307"/>
      <c r="LXR18" s="306"/>
      <c r="LXS18" s="307"/>
      <c r="LXT18" s="306"/>
      <c r="LXU18" s="307"/>
      <c r="LXV18" s="306"/>
      <c r="LXW18" s="307"/>
      <c r="LXX18" s="306"/>
      <c r="LXY18" s="307"/>
      <c r="LXZ18" s="306"/>
      <c r="LYA18" s="307"/>
      <c r="LYB18" s="306"/>
      <c r="LYC18" s="307"/>
      <c r="LYD18" s="306"/>
      <c r="LYE18" s="307"/>
      <c r="LYF18" s="306"/>
      <c r="LYG18" s="307"/>
      <c r="LYH18" s="306"/>
      <c r="LYI18" s="307"/>
      <c r="LYJ18" s="306"/>
      <c r="LYK18" s="307"/>
      <c r="LYL18" s="306"/>
      <c r="LYM18" s="307"/>
      <c r="LYN18" s="306"/>
      <c r="LYO18" s="307"/>
      <c r="LYP18" s="306"/>
      <c r="LYQ18" s="307"/>
      <c r="LYR18" s="306"/>
      <c r="LYS18" s="307"/>
      <c r="LYT18" s="306"/>
      <c r="LYU18" s="307"/>
      <c r="LYV18" s="306"/>
      <c r="LYW18" s="307"/>
      <c r="LYX18" s="306"/>
      <c r="LYY18" s="307"/>
      <c r="LYZ18" s="306"/>
      <c r="LZA18" s="307"/>
      <c r="LZB18" s="306"/>
      <c r="LZC18" s="307"/>
      <c r="LZD18" s="306"/>
      <c r="LZE18" s="307"/>
      <c r="LZF18" s="306"/>
      <c r="LZG18" s="307"/>
      <c r="LZH18" s="306"/>
      <c r="LZI18" s="307"/>
      <c r="LZJ18" s="306"/>
      <c r="LZK18" s="307"/>
      <c r="LZL18" s="306"/>
      <c r="LZM18" s="307"/>
      <c r="LZN18" s="306"/>
      <c r="LZO18" s="307"/>
      <c r="LZP18" s="306"/>
      <c r="LZQ18" s="307"/>
      <c r="LZR18" s="306"/>
      <c r="LZS18" s="307"/>
      <c r="LZT18" s="306"/>
      <c r="LZU18" s="307"/>
      <c r="LZV18" s="306"/>
      <c r="LZW18" s="307"/>
      <c r="LZX18" s="306"/>
      <c r="LZY18" s="307"/>
      <c r="LZZ18" s="306"/>
      <c r="MAA18" s="307"/>
      <c r="MAB18" s="306"/>
      <c r="MAC18" s="307"/>
      <c r="MAD18" s="306"/>
      <c r="MAE18" s="307"/>
      <c r="MAF18" s="306"/>
      <c r="MAG18" s="307"/>
      <c r="MAH18" s="306"/>
      <c r="MAI18" s="307"/>
      <c r="MAJ18" s="306"/>
      <c r="MAK18" s="307"/>
      <c r="MAL18" s="306"/>
      <c r="MAM18" s="307"/>
      <c r="MAN18" s="306"/>
      <c r="MAO18" s="307"/>
      <c r="MAP18" s="306"/>
      <c r="MAQ18" s="307"/>
      <c r="MAR18" s="306"/>
      <c r="MAS18" s="307"/>
      <c r="MAT18" s="306"/>
      <c r="MAU18" s="307"/>
      <c r="MAV18" s="306"/>
      <c r="MAW18" s="307"/>
      <c r="MAX18" s="306"/>
      <c r="MAY18" s="307"/>
      <c r="MAZ18" s="306"/>
      <c r="MBA18" s="307"/>
      <c r="MBB18" s="306"/>
      <c r="MBC18" s="307"/>
      <c r="MBD18" s="306"/>
      <c r="MBE18" s="307"/>
      <c r="MBF18" s="306"/>
      <c r="MBG18" s="307"/>
      <c r="MBH18" s="306"/>
      <c r="MBI18" s="307"/>
      <c r="MBJ18" s="306"/>
      <c r="MBK18" s="307"/>
      <c r="MBL18" s="306"/>
      <c r="MBM18" s="307"/>
      <c r="MBN18" s="306"/>
      <c r="MBO18" s="307"/>
      <c r="MBP18" s="306"/>
      <c r="MBQ18" s="307"/>
      <c r="MBR18" s="306"/>
      <c r="MBS18" s="307"/>
      <c r="MBT18" s="306"/>
      <c r="MBU18" s="307"/>
      <c r="MBV18" s="306"/>
      <c r="MBW18" s="307"/>
      <c r="MBX18" s="306"/>
      <c r="MBY18" s="307"/>
      <c r="MBZ18" s="306"/>
      <c r="MCA18" s="307"/>
      <c r="MCB18" s="306"/>
      <c r="MCC18" s="307"/>
      <c r="MCD18" s="306"/>
      <c r="MCE18" s="307"/>
      <c r="MCF18" s="306"/>
      <c r="MCG18" s="307"/>
      <c r="MCH18" s="306"/>
      <c r="MCI18" s="307"/>
      <c r="MCJ18" s="306"/>
      <c r="MCK18" s="307"/>
      <c r="MCL18" s="306"/>
      <c r="MCM18" s="307"/>
      <c r="MCN18" s="306"/>
      <c r="MCO18" s="307"/>
      <c r="MCP18" s="306"/>
      <c r="MCQ18" s="307"/>
      <c r="MCR18" s="306"/>
      <c r="MCS18" s="307"/>
      <c r="MCT18" s="306"/>
      <c r="MCU18" s="307"/>
      <c r="MCV18" s="306"/>
      <c r="MCW18" s="307"/>
      <c r="MCX18" s="306"/>
      <c r="MCY18" s="307"/>
      <c r="MCZ18" s="306"/>
      <c r="MDA18" s="307"/>
      <c r="MDB18" s="306"/>
      <c r="MDC18" s="307"/>
      <c r="MDD18" s="306"/>
      <c r="MDE18" s="307"/>
      <c r="MDF18" s="306"/>
      <c r="MDG18" s="307"/>
      <c r="MDH18" s="306"/>
      <c r="MDI18" s="307"/>
      <c r="MDJ18" s="306"/>
      <c r="MDK18" s="307"/>
      <c r="MDL18" s="306"/>
      <c r="MDM18" s="307"/>
      <c r="MDN18" s="306"/>
      <c r="MDO18" s="307"/>
      <c r="MDP18" s="306"/>
      <c r="MDQ18" s="307"/>
      <c r="MDR18" s="306"/>
      <c r="MDS18" s="307"/>
      <c r="MDT18" s="306"/>
      <c r="MDU18" s="307"/>
      <c r="MDV18" s="306"/>
      <c r="MDW18" s="307"/>
      <c r="MDX18" s="306"/>
      <c r="MDY18" s="307"/>
      <c r="MDZ18" s="306"/>
      <c r="MEA18" s="307"/>
      <c r="MEB18" s="306"/>
      <c r="MEC18" s="307"/>
      <c r="MED18" s="306"/>
      <c r="MEE18" s="307"/>
      <c r="MEF18" s="306"/>
      <c r="MEG18" s="307"/>
      <c r="MEH18" s="306"/>
      <c r="MEI18" s="307"/>
      <c r="MEJ18" s="306"/>
      <c r="MEK18" s="307"/>
      <c r="MEL18" s="306"/>
      <c r="MEM18" s="307"/>
      <c r="MEN18" s="306"/>
      <c r="MEO18" s="307"/>
      <c r="MEP18" s="306"/>
      <c r="MEQ18" s="307"/>
      <c r="MER18" s="306"/>
      <c r="MES18" s="307"/>
      <c r="MET18" s="306"/>
      <c r="MEU18" s="307"/>
      <c r="MEV18" s="306"/>
      <c r="MEW18" s="307"/>
      <c r="MEX18" s="306"/>
      <c r="MEY18" s="307"/>
      <c r="MEZ18" s="306"/>
      <c r="MFA18" s="307"/>
      <c r="MFB18" s="306"/>
      <c r="MFC18" s="307"/>
      <c r="MFD18" s="306"/>
      <c r="MFE18" s="307"/>
      <c r="MFF18" s="306"/>
      <c r="MFG18" s="307"/>
      <c r="MFH18" s="306"/>
      <c r="MFI18" s="307"/>
      <c r="MFJ18" s="306"/>
      <c r="MFK18" s="307"/>
      <c r="MFL18" s="306"/>
      <c r="MFM18" s="307"/>
      <c r="MFN18" s="306"/>
      <c r="MFO18" s="307"/>
      <c r="MFP18" s="306"/>
      <c r="MFQ18" s="307"/>
      <c r="MFR18" s="306"/>
      <c r="MFS18" s="307"/>
      <c r="MFT18" s="306"/>
      <c r="MFU18" s="307"/>
      <c r="MFV18" s="306"/>
      <c r="MFW18" s="307"/>
      <c r="MFX18" s="306"/>
      <c r="MFY18" s="307"/>
      <c r="MFZ18" s="306"/>
      <c r="MGA18" s="307"/>
      <c r="MGB18" s="306"/>
      <c r="MGC18" s="307"/>
      <c r="MGD18" s="306"/>
      <c r="MGE18" s="307"/>
      <c r="MGF18" s="306"/>
      <c r="MGG18" s="307"/>
      <c r="MGH18" s="306"/>
      <c r="MGI18" s="307"/>
      <c r="MGJ18" s="306"/>
      <c r="MGK18" s="307"/>
      <c r="MGL18" s="306"/>
      <c r="MGM18" s="307"/>
      <c r="MGN18" s="306"/>
      <c r="MGO18" s="307"/>
      <c r="MGP18" s="306"/>
      <c r="MGQ18" s="307"/>
      <c r="MGR18" s="306"/>
      <c r="MGS18" s="307"/>
      <c r="MGT18" s="306"/>
      <c r="MGU18" s="307"/>
      <c r="MGV18" s="306"/>
      <c r="MGW18" s="307"/>
      <c r="MGX18" s="306"/>
      <c r="MGY18" s="307"/>
      <c r="MGZ18" s="306"/>
      <c r="MHA18" s="307"/>
      <c r="MHB18" s="306"/>
      <c r="MHC18" s="307"/>
      <c r="MHD18" s="306"/>
      <c r="MHE18" s="307"/>
      <c r="MHF18" s="306"/>
      <c r="MHG18" s="307"/>
      <c r="MHH18" s="306"/>
      <c r="MHI18" s="307"/>
      <c r="MHJ18" s="306"/>
      <c r="MHK18" s="307"/>
      <c r="MHL18" s="306"/>
      <c r="MHM18" s="307"/>
      <c r="MHN18" s="306"/>
      <c r="MHO18" s="307"/>
      <c r="MHP18" s="306"/>
      <c r="MHQ18" s="307"/>
      <c r="MHR18" s="306"/>
      <c r="MHS18" s="307"/>
      <c r="MHT18" s="306"/>
      <c r="MHU18" s="307"/>
      <c r="MHV18" s="306"/>
      <c r="MHW18" s="307"/>
      <c r="MHX18" s="306"/>
      <c r="MHY18" s="307"/>
      <c r="MHZ18" s="306"/>
      <c r="MIA18" s="307"/>
      <c r="MIB18" s="306"/>
      <c r="MIC18" s="307"/>
      <c r="MID18" s="306"/>
      <c r="MIE18" s="307"/>
      <c r="MIF18" s="306"/>
      <c r="MIG18" s="307"/>
      <c r="MIH18" s="306"/>
      <c r="MII18" s="307"/>
      <c r="MIJ18" s="306"/>
      <c r="MIK18" s="307"/>
      <c r="MIL18" s="306"/>
      <c r="MIM18" s="307"/>
      <c r="MIN18" s="306"/>
      <c r="MIO18" s="307"/>
      <c r="MIP18" s="306"/>
      <c r="MIQ18" s="307"/>
      <c r="MIR18" s="306"/>
      <c r="MIS18" s="307"/>
      <c r="MIT18" s="306"/>
      <c r="MIU18" s="307"/>
      <c r="MIV18" s="306"/>
      <c r="MIW18" s="307"/>
      <c r="MIX18" s="306"/>
      <c r="MIY18" s="307"/>
      <c r="MIZ18" s="306"/>
      <c r="MJA18" s="307"/>
      <c r="MJB18" s="306"/>
      <c r="MJC18" s="307"/>
      <c r="MJD18" s="306"/>
      <c r="MJE18" s="307"/>
      <c r="MJF18" s="306"/>
      <c r="MJG18" s="307"/>
      <c r="MJH18" s="306"/>
      <c r="MJI18" s="307"/>
      <c r="MJJ18" s="306"/>
      <c r="MJK18" s="307"/>
      <c r="MJL18" s="306"/>
      <c r="MJM18" s="307"/>
      <c r="MJN18" s="306"/>
      <c r="MJO18" s="307"/>
      <c r="MJP18" s="306"/>
      <c r="MJQ18" s="307"/>
      <c r="MJR18" s="306"/>
      <c r="MJS18" s="307"/>
      <c r="MJT18" s="306"/>
      <c r="MJU18" s="307"/>
      <c r="MJV18" s="306"/>
      <c r="MJW18" s="307"/>
      <c r="MJX18" s="306"/>
      <c r="MJY18" s="307"/>
      <c r="MJZ18" s="306"/>
      <c r="MKA18" s="307"/>
      <c r="MKB18" s="306"/>
      <c r="MKC18" s="307"/>
      <c r="MKD18" s="306"/>
      <c r="MKE18" s="307"/>
      <c r="MKF18" s="306"/>
      <c r="MKG18" s="307"/>
      <c r="MKH18" s="306"/>
      <c r="MKI18" s="307"/>
      <c r="MKJ18" s="306"/>
      <c r="MKK18" s="307"/>
      <c r="MKL18" s="306"/>
      <c r="MKM18" s="307"/>
      <c r="MKN18" s="306"/>
      <c r="MKO18" s="307"/>
      <c r="MKP18" s="306"/>
      <c r="MKQ18" s="307"/>
      <c r="MKR18" s="306"/>
      <c r="MKS18" s="307"/>
      <c r="MKT18" s="306"/>
      <c r="MKU18" s="307"/>
      <c r="MKV18" s="306"/>
      <c r="MKW18" s="307"/>
      <c r="MKX18" s="306"/>
      <c r="MKY18" s="307"/>
      <c r="MKZ18" s="306"/>
      <c r="MLA18" s="307"/>
      <c r="MLB18" s="306"/>
      <c r="MLC18" s="307"/>
      <c r="MLD18" s="306"/>
      <c r="MLE18" s="307"/>
      <c r="MLF18" s="306"/>
      <c r="MLG18" s="307"/>
      <c r="MLH18" s="306"/>
      <c r="MLI18" s="307"/>
      <c r="MLJ18" s="306"/>
      <c r="MLK18" s="307"/>
      <c r="MLL18" s="306"/>
      <c r="MLM18" s="307"/>
      <c r="MLN18" s="306"/>
      <c r="MLO18" s="307"/>
      <c r="MLP18" s="306"/>
      <c r="MLQ18" s="307"/>
      <c r="MLR18" s="306"/>
      <c r="MLS18" s="307"/>
      <c r="MLT18" s="306"/>
      <c r="MLU18" s="307"/>
      <c r="MLV18" s="306"/>
      <c r="MLW18" s="307"/>
      <c r="MLX18" s="306"/>
      <c r="MLY18" s="307"/>
      <c r="MLZ18" s="306"/>
      <c r="MMA18" s="307"/>
      <c r="MMB18" s="306"/>
      <c r="MMC18" s="307"/>
      <c r="MMD18" s="306"/>
      <c r="MME18" s="307"/>
      <c r="MMF18" s="306"/>
      <c r="MMG18" s="307"/>
      <c r="MMH18" s="306"/>
      <c r="MMI18" s="307"/>
      <c r="MMJ18" s="306"/>
      <c r="MMK18" s="307"/>
      <c r="MML18" s="306"/>
      <c r="MMM18" s="307"/>
      <c r="MMN18" s="306"/>
      <c r="MMO18" s="307"/>
      <c r="MMP18" s="306"/>
      <c r="MMQ18" s="307"/>
      <c r="MMR18" s="306"/>
      <c r="MMS18" s="307"/>
      <c r="MMT18" s="306"/>
      <c r="MMU18" s="307"/>
      <c r="MMV18" s="306"/>
      <c r="MMW18" s="307"/>
      <c r="MMX18" s="306"/>
      <c r="MMY18" s="307"/>
      <c r="MMZ18" s="306"/>
      <c r="MNA18" s="307"/>
      <c r="MNB18" s="306"/>
      <c r="MNC18" s="307"/>
      <c r="MND18" s="306"/>
      <c r="MNE18" s="307"/>
      <c r="MNF18" s="306"/>
      <c r="MNG18" s="307"/>
      <c r="MNH18" s="306"/>
      <c r="MNI18" s="307"/>
      <c r="MNJ18" s="306"/>
      <c r="MNK18" s="307"/>
      <c r="MNL18" s="306"/>
      <c r="MNM18" s="307"/>
      <c r="MNN18" s="306"/>
      <c r="MNO18" s="307"/>
      <c r="MNP18" s="306"/>
      <c r="MNQ18" s="307"/>
      <c r="MNR18" s="306"/>
      <c r="MNS18" s="307"/>
      <c r="MNT18" s="306"/>
      <c r="MNU18" s="307"/>
      <c r="MNV18" s="306"/>
      <c r="MNW18" s="307"/>
      <c r="MNX18" s="306"/>
      <c r="MNY18" s="307"/>
      <c r="MNZ18" s="306"/>
      <c r="MOA18" s="307"/>
      <c r="MOB18" s="306"/>
      <c r="MOC18" s="307"/>
      <c r="MOD18" s="306"/>
      <c r="MOE18" s="307"/>
      <c r="MOF18" s="306"/>
      <c r="MOG18" s="307"/>
      <c r="MOH18" s="306"/>
      <c r="MOI18" s="307"/>
      <c r="MOJ18" s="306"/>
      <c r="MOK18" s="307"/>
      <c r="MOL18" s="306"/>
      <c r="MOM18" s="307"/>
      <c r="MON18" s="306"/>
      <c r="MOO18" s="307"/>
      <c r="MOP18" s="306"/>
      <c r="MOQ18" s="307"/>
      <c r="MOR18" s="306"/>
      <c r="MOS18" s="307"/>
      <c r="MOT18" s="306"/>
      <c r="MOU18" s="307"/>
      <c r="MOV18" s="306"/>
      <c r="MOW18" s="307"/>
      <c r="MOX18" s="306"/>
      <c r="MOY18" s="307"/>
      <c r="MOZ18" s="306"/>
      <c r="MPA18" s="307"/>
      <c r="MPB18" s="306"/>
      <c r="MPC18" s="307"/>
      <c r="MPD18" s="306"/>
      <c r="MPE18" s="307"/>
      <c r="MPF18" s="306"/>
      <c r="MPG18" s="307"/>
      <c r="MPH18" s="306"/>
      <c r="MPI18" s="307"/>
      <c r="MPJ18" s="306"/>
      <c r="MPK18" s="307"/>
      <c r="MPL18" s="306"/>
      <c r="MPM18" s="307"/>
      <c r="MPN18" s="306"/>
      <c r="MPO18" s="307"/>
      <c r="MPP18" s="306"/>
      <c r="MPQ18" s="307"/>
      <c r="MPR18" s="306"/>
      <c r="MPS18" s="307"/>
      <c r="MPT18" s="306"/>
      <c r="MPU18" s="307"/>
      <c r="MPV18" s="306"/>
      <c r="MPW18" s="307"/>
      <c r="MPX18" s="306"/>
      <c r="MPY18" s="307"/>
      <c r="MPZ18" s="306"/>
      <c r="MQA18" s="307"/>
      <c r="MQB18" s="306"/>
      <c r="MQC18" s="307"/>
      <c r="MQD18" s="306"/>
      <c r="MQE18" s="307"/>
      <c r="MQF18" s="306"/>
      <c r="MQG18" s="307"/>
      <c r="MQH18" s="306"/>
      <c r="MQI18" s="307"/>
      <c r="MQJ18" s="306"/>
      <c r="MQK18" s="307"/>
      <c r="MQL18" s="306"/>
      <c r="MQM18" s="307"/>
      <c r="MQN18" s="306"/>
      <c r="MQO18" s="307"/>
      <c r="MQP18" s="306"/>
      <c r="MQQ18" s="307"/>
      <c r="MQR18" s="306"/>
      <c r="MQS18" s="307"/>
      <c r="MQT18" s="306"/>
      <c r="MQU18" s="307"/>
      <c r="MQV18" s="306"/>
      <c r="MQW18" s="307"/>
      <c r="MQX18" s="306"/>
      <c r="MQY18" s="307"/>
      <c r="MQZ18" s="306"/>
      <c r="MRA18" s="307"/>
      <c r="MRB18" s="306"/>
      <c r="MRC18" s="307"/>
      <c r="MRD18" s="306"/>
      <c r="MRE18" s="307"/>
      <c r="MRF18" s="306"/>
      <c r="MRG18" s="307"/>
      <c r="MRH18" s="306"/>
      <c r="MRI18" s="307"/>
      <c r="MRJ18" s="306"/>
      <c r="MRK18" s="307"/>
      <c r="MRL18" s="306"/>
      <c r="MRM18" s="307"/>
      <c r="MRN18" s="306"/>
      <c r="MRO18" s="307"/>
      <c r="MRP18" s="306"/>
      <c r="MRQ18" s="307"/>
      <c r="MRR18" s="306"/>
      <c r="MRS18" s="307"/>
      <c r="MRT18" s="306"/>
      <c r="MRU18" s="307"/>
      <c r="MRV18" s="306"/>
      <c r="MRW18" s="307"/>
      <c r="MRX18" s="306"/>
      <c r="MRY18" s="307"/>
      <c r="MRZ18" s="306"/>
      <c r="MSA18" s="307"/>
      <c r="MSB18" s="306"/>
      <c r="MSC18" s="307"/>
      <c r="MSD18" s="306"/>
      <c r="MSE18" s="307"/>
      <c r="MSF18" s="306"/>
      <c r="MSG18" s="307"/>
      <c r="MSH18" s="306"/>
      <c r="MSI18" s="307"/>
      <c r="MSJ18" s="306"/>
      <c r="MSK18" s="307"/>
      <c r="MSL18" s="306"/>
      <c r="MSM18" s="307"/>
      <c r="MSN18" s="306"/>
      <c r="MSO18" s="307"/>
      <c r="MSP18" s="306"/>
      <c r="MSQ18" s="307"/>
      <c r="MSR18" s="306"/>
      <c r="MSS18" s="307"/>
      <c r="MST18" s="306"/>
      <c r="MSU18" s="307"/>
      <c r="MSV18" s="306"/>
      <c r="MSW18" s="307"/>
      <c r="MSX18" s="306"/>
      <c r="MSY18" s="307"/>
      <c r="MSZ18" s="306"/>
      <c r="MTA18" s="307"/>
      <c r="MTB18" s="306"/>
      <c r="MTC18" s="307"/>
      <c r="MTD18" s="306"/>
      <c r="MTE18" s="307"/>
      <c r="MTF18" s="306"/>
      <c r="MTG18" s="307"/>
      <c r="MTH18" s="306"/>
      <c r="MTI18" s="307"/>
      <c r="MTJ18" s="306"/>
      <c r="MTK18" s="307"/>
      <c r="MTL18" s="306"/>
      <c r="MTM18" s="307"/>
      <c r="MTN18" s="306"/>
      <c r="MTO18" s="307"/>
      <c r="MTP18" s="306"/>
      <c r="MTQ18" s="307"/>
      <c r="MTR18" s="306"/>
      <c r="MTS18" s="307"/>
      <c r="MTT18" s="306"/>
      <c r="MTU18" s="307"/>
      <c r="MTV18" s="306"/>
      <c r="MTW18" s="307"/>
      <c r="MTX18" s="306"/>
      <c r="MTY18" s="307"/>
      <c r="MTZ18" s="306"/>
      <c r="MUA18" s="307"/>
      <c r="MUB18" s="306"/>
      <c r="MUC18" s="307"/>
      <c r="MUD18" s="306"/>
      <c r="MUE18" s="307"/>
      <c r="MUF18" s="306"/>
      <c r="MUG18" s="307"/>
      <c r="MUH18" s="306"/>
      <c r="MUI18" s="307"/>
      <c r="MUJ18" s="306"/>
      <c r="MUK18" s="307"/>
      <c r="MUL18" s="306"/>
      <c r="MUM18" s="307"/>
      <c r="MUN18" s="306"/>
      <c r="MUO18" s="307"/>
      <c r="MUP18" s="306"/>
      <c r="MUQ18" s="307"/>
      <c r="MUR18" s="306"/>
      <c r="MUS18" s="307"/>
      <c r="MUT18" s="306"/>
      <c r="MUU18" s="307"/>
      <c r="MUV18" s="306"/>
      <c r="MUW18" s="307"/>
      <c r="MUX18" s="306"/>
      <c r="MUY18" s="307"/>
      <c r="MUZ18" s="306"/>
      <c r="MVA18" s="307"/>
      <c r="MVB18" s="306"/>
      <c r="MVC18" s="307"/>
      <c r="MVD18" s="306"/>
      <c r="MVE18" s="307"/>
      <c r="MVF18" s="306"/>
      <c r="MVG18" s="307"/>
      <c r="MVH18" s="306"/>
      <c r="MVI18" s="307"/>
      <c r="MVJ18" s="306"/>
      <c r="MVK18" s="307"/>
      <c r="MVL18" s="306"/>
      <c r="MVM18" s="307"/>
      <c r="MVN18" s="306"/>
      <c r="MVO18" s="307"/>
      <c r="MVP18" s="306"/>
      <c r="MVQ18" s="307"/>
      <c r="MVR18" s="306"/>
      <c r="MVS18" s="307"/>
      <c r="MVT18" s="306"/>
      <c r="MVU18" s="307"/>
      <c r="MVV18" s="306"/>
      <c r="MVW18" s="307"/>
      <c r="MVX18" s="306"/>
      <c r="MVY18" s="307"/>
      <c r="MVZ18" s="306"/>
      <c r="MWA18" s="307"/>
      <c r="MWB18" s="306"/>
      <c r="MWC18" s="307"/>
      <c r="MWD18" s="306"/>
      <c r="MWE18" s="307"/>
      <c r="MWF18" s="306"/>
      <c r="MWG18" s="307"/>
      <c r="MWH18" s="306"/>
      <c r="MWI18" s="307"/>
      <c r="MWJ18" s="306"/>
      <c r="MWK18" s="307"/>
      <c r="MWL18" s="306"/>
      <c r="MWM18" s="307"/>
      <c r="MWN18" s="306"/>
      <c r="MWO18" s="307"/>
      <c r="MWP18" s="306"/>
      <c r="MWQ18" s="307"/>
      <c r="MWR18" s="306"/>
      <c r="MWS18" s="307"/>
      <c r="MWT18" s="306"/>
      <c r="MWU18" s="307"/>
      <c r="MWV18" s="306"/>
      <c r="MWW18" s="307"/>
      <c r="MWX18" s="306"/>
      <c r="MWY18" s="307"/>
      <c r="MWZ18" s="306"/>
      <c r="MXA18" s="307"/>
      <c r="MXB18" s="306"/>
      <c r="MXC18" s="307"/>
      <c r="MXD18" s="306"/>
      <c r="MXE18" s="307"/>
      <c r="MXF18" s="306"/>
      <c r="MXG18" s="307"/>
      <c r="MXH18" s="306"/>
      <c r="MXI18" s="307"/>
      <c r="MXJ18" s="306"/>
      <c r="MXK18" s="307"/>
      <c r="MXL18" s="306"/>
      <c r="MXM18" s="307"/>
      <c r="MXN18" s="306"/>
      <c r="MXO18" s="307"/>
      <c r="MXP18" s="306"/>
      <c r="MXQ18" s="307"/>
      <c r="MXR18" s="306"/>
      <c r="MXS18" s="307"/>
      <c r="MXT18" s="306"/>
      <c r="MXU18" s="307"/>
      <c r="MXV18" s="306"/>
      <c r="MXW18" s="307"/>
      <c r="MXX18" s="306"/>
      <c r="MXY18" s="307"/>
      <c r="MXZ18" s="306"/>
      <c r="MYA18" s="307"/>
      <c r="MYB18" s="306"/>
      <c r="MYC18" s="307"/>
      <c r="MYD18" s="306"/>
      <c r="MYE18" s="307"/>
      <c r="MYF18" s="306"/>
      <c r="MYG18" s="307"/>
      <c r="MYH18" s="306"/>
      <c r="MYI18" s="307"/>
      <c r="MYJ18" s="306"/>
      <c r="MYK18" s="307"/>
      <c r="MYL18" s="306"/>
      <c r="MYM18" s="307"/>
      <c r="MYN18" s="306"/>
      <c r="MYO18" s="307"/>
      <c r="MYP18" s="306"/>
      <c r="MYQ18" s="307"/>
      <c r="MYR18" s="306"/>
      <c r="MYS18" s="307"/>
      <c r="MYT18" s="306"/>
      <c r="MYU18" s="307"/>
      <c r="MYV18" s="306"/>
      <c r="MYW18" s="307"/>
      <c r="MYX18" s="306"/>
      <c r="MYY18" s="307"/>
      <c r="MYZ18" s="306"/>
      <c r="MZA18" s="307"/>
      <c r="MZB18" s="306"/>
      <c r="MZC18" s="307"/>
      <c r="MZD18" s="306"/>
      <c r="MZE18" s="307"/>
      <c r="MZF18" s="306"/>
      <c r="MZG18" s="307"/>
      <c r="MZH18" s="306"/>
      <c r="MZI18" s="307"/>
      <c r="MZJ18" s="306"/>
      <c r="MZK18" s="307"/>
      <c r="MZL18" s="306"/>
      <c r="MZM18" s="307"/>
      <c r="MZN18" s="306"/>
      <c r="MZO18" s="307"/>
      <c r="MZP18" s="306"/>
      <c r="MZQ18" s="307"/>
      <c r="MZR18" s="306"/>
      <c r="MZS18" s="307"/>
      <c r="MZT18" s="306"/>
      <c r="MZU18" s="307"/>
      <c r="MZV18" s="306"/>
      <c r="MZW18" s="307"/>
      <c r="MZX18" s="306"/>
      <c r="MZY18" s="307"/>
      <c r="MZZ18" s="306"/>
      <c r="NAA18" s="307"/>
      <c r="NAB18" s="306"/>
      <c r="NAC18" s="307"/>
      <c r="NAD18" s="306"/>
      <c r="NAE18" s="307"/>
      <c r="NAF18" s="306"/>
      <c r="NAG18" s="307"/>
      <c r="NAH18" s="306"/>
      <c r="NAI18" s="307"/>
      <c r="NAJ18" s="306"/>
      <c r="NAK18" s="307"/>
      <c r="NAL18" s="306"/>
      <c r="NAM18" s="307"/>
      <c r="NAN18" s="306"/>
      <c r="NAO18" s="307"/>
      <c r="NAP18" s="306"/>
      <c r="NAQ18" s="307"/>
      <c r="NAR18" s="306"/>
      <c r="NAS18" s="307"/>
      <c r="NAT18" s="306"/>
      <c r="NAU18" s="307"/>
      <c r="NAV18" s="306"/>
      <c r="NAW18" s="307"/>
      <c r="NAX18" s="306"/>
      <c r="NAY18" s="307"/>
      <c r="NAZ18" s="306"/>
      <c r="NBA18" s="307"/>
      <c r="NBB18" s="306"/>
      <c r="NBC18" s="307"/>
      <c r="NBD18" s="306"/>
      <c r="NBE18" s="307"/>
      <c r="NBF18" s="306"/>
      <c r="NBG18" s="307"/>
      <c r="NBH18" s="306"/>
      <c r="NBI18" s="307"/>
      <c r="NBJ18" s="306"/>
      <c r="NBK18" s="307"/>
      <c r="NBL18" s="306"/>
      <c r="NBM18" s="307"/>
      <c r="NBN18" s="306"/>
      <c r="NBO18" s="307"/>
      <c r="NBP18" s="306"/>
      <c r="NBQ18" s="307"/>
      <c r="NBR18" s="306"/>
      <c r="NBS18" s="307"/>
      <c r="NBT18" s="306"/>
      <c r="NBU18" s="307"/>
      <c r="NBV18" s="306"/>
      <c r="NBW18" s="307"/>
      <c r="NBX18" s="306"/>
      <c r="NBY18" s="307"/>
      <c r="NBZ18" s="306"/>
      <c r="NCA18" s="307"/>
      <c r="NCB18" s="306"/>
      <c r="NCC18" s="307"/>
      <c r="NCD18" s="306"/>
      <c r="NCE18" s="307"/>
      <c r="NCF18" s="306"/>
      <c r="NCG18" s="307"/>
      <c r="NCH18" s="306"/>
      <c r="NCI18" s="307"/>
      <c r="NCJ18" s="306"/>
      <c r="NCK18" s="307"/>
      <c r="NCL18" s="306"/>
      <c r="NCM18" s="307"/>
      <c r="NCN18" s="306"/>
      <c r="NCO18" s="307"/>
      <c r="NCP18" s="306"/>
      <c r="NCQ18" s="307"/>
      <c r="NCR18" s="306"/>
      <c r="NCS18" s="307"/>
      <c r="NCT18" s="306"/>
      <c r="NCU18" s="307"/>
      <c r="NCV18" s="306"/>
      <c r="NCW18" s="307"/>
      <c r="NCX18" s="306"/>
      <c r="NCY18" s="307"/>
      <c r="NCZ18" s="306"/>
      <c r="NDA18" s="307"/>
      <c r="NDB18" s="306"/>
      <c r="NDC18" s="307"/>
      <c r="NDD18" s="306"/>
      <c r="NDE18" s="307"/>
      <c r="NDF18" s="306"/>
      <c r="NDG18" s="307"/>
      <c r="NDH18" s="306"/>
      <c r="NDI18" s="307"/>
      <c r="NDJ18" s="306"/>
      <c r="NDK18" s="307"/>
      <c r="NDL18" s="306"/>
      <c r="NDM18" s="307"/>
      <c r="NDN18" s="306"/>
      <c r="NDO18" s="307"/>
      <c r="NDP18" s="306"/>
      <c r="NDQ18" s="307"/>
      <c r="NDR18" s="306"/>
      <c r="NDS18" s="307"/>
      <c r="NDT18" s="306"/>
      <c r="NDU18" s="307"/>
      <c r="NDV18" s="306"/>
      <c r="NDW18" s="307"/>
      <c r="NDX18" s="306"/>
      <c r="NDY18" s="307"/>
      <c r="NDZ18" s="306"/>
      <c r="NEA18" s="307"/>
      <c r="NEB18" s="306"/>
      <c r="NEC18" s="307"/>
      <c r="NED18" s="306"/>
      <c r="NEE18" s="307"/>
      <c r="NEF18" s="306"/>
      <c r="NEG18" s="307"/>
      <c r="NEH18" s="306"/>
      <c r="NEI18" s="307"/>
      <c r="NEJ18" s="306"/>
      <c r="NEK18" s="307"/>
      <c r="NEL18" s="306"/>
      <c r="NEM18" s="307"/>
      <c r="NEN18" s="306"/>
      <c r="NEO18" s="307"/>
      <c r="NEP18" s="306"/>
      <c r="NEQ18" s="307"/>
      <c r="NER18" s="306"/>
      <c r="NES18" s="307"/>
      <c r="NET18" s="306"/>
      <c r="NEU18" s="307"/>
      <c r="NEV18" s="306"/>
      <c r="NEW18" s="307"/>
      <c r="NEX18" s="306"/>
      <c r="NEY18" s="307"/>
      <c r="NEZ18" s="306"/>
      <c r="NFA18" s="307"/>
      <c r="NFB18" s="306"/>
      <c r="NFC18" s="307"/>
      <c r="NFD18" s="306"/>
      <c r="NFE18" s="307"/>
      <c r="NFF18" s="306"/>
      <c r="NFG18" s="307"/>
      <c r="NFH18" s="306"/>
      <c r="NFI18" s="307"/>
      <c r="NFJ18" s="306"/>
      <c r="NFK18" s="307"/>
      <c r="NFL18" s="306"/>
      <c r="NFM18" s="307"/>
      <c r="NFN18" s="306"/>
      <c r="NFO18" s="307"/>
      <c r="NFP18" s="306"/>
      <c r="NFQ18" s="307"/>
      <c r="NFR18" s="306"/>
      <c r="NFS18" s="307"/>
      <c r="NFT18" s="306"/>
      <c r="NFU18" s="307"/>
      <c r="NFV18" s="306"/>
      <c r="NFW18" s="307"/>
      <c r="NFX18" s="306"/>
      <c r="NFY18" s="307"/>
      <c r="NFZ18" s="306"/>
      <c r="NGA18" s="307"/>
      <c r="NGB18" s="306"/>
      <c r="NGC18" s="307"/>
      <c r="NGD18" s="306"/>
      <c r="NGE18" s="307"/>
      <c r="NGF18" s="306"/>
      <c r="NGG18" s="307"/>
      <c r="NGH18" s="306"/>
      <c r="NGI18" s="307"/>
      <c r="NGJ18" s="306"/>
      <c r="NGK18" s="307"/>
      <c r="NGL18" s="306"/>
      <c r="NGM18" s="307"/>
      <c r="NGN18" s="306"/>
      <c r="NGO18" s="307"/>
      <c r="NGP18" s="306"/>
      <c r="NGQ18" s="307"/>
      <c r="NGR18" s="306"/>
      <c r="NGS18" s="307"/>
      <c r="NGT18" s="306"/>
      <c r="NGU18" s="307"/>
      <c r="NGV18" s="306"/>
      <c r="NGW18" s="307"/>
      <c r="NGX18" s="306"/>
      <c r="NGY18" s="307"/>
      <c r="NGZ18" s="306"/>
      <c r="NHA18" s="307"/>
      <c r="NHB18" s="306"/>
      <c r="NHC18" s="307"/>
      <c r="NHD18" s="306"/>
      <c r="NHE18" s="307"/>
      <c r="NHF18" s="306"/>
      <c r="NHG18" s="307"/>
      <c r="NHH18" s="306"/>
      <c r="NHI18" s="307"/>
      <c r="NHJ18" s="306"/>
      <c r="NHK18" s="307"/>
      <c r="NHL18" s="306"/>
      <c r="NHM18" s="307"/>
      <c r="NHN18" s="306"/>
      <c r="NHO18" s="307"/>
      <c r="NHP18" s="306"/>
      <c r="NHQ18" s="307"/>
      <c r="NHR18" s="306"/>
      <c r="NHS18" s="307"/>
      <c r="NHT18" s="306"/>
      <c r="NHU18" s="307"/>
      <c r="NHV18" s="306"/>
      <c r="NHW18" s="307"/>
      <c r="NHX18" s="306"/>
      <c r="NHY18" s="307"/>
      <c r="NHZ18" s="306"/>
      <c r="NIA18" s="307"/>
      <c r="NIB18" s="306"/>
      <c r="NIC18" s="307"/>
      <c r="NID18" s="306"/>
      <c r="NIE18" s="307"/>
      <c r="NIF18" s="306"/>
      <c r="NIG18" s="307"/>
      <c r="NIH18" s="306"/>
      <c r="NII18" s="307"/>
      <c r="NIJ18" s="306"/>
      <c r="NIK18" s="307"/>
      <c r="NIL18" s="306"/>
      <c r="NIM18" s="307"/>
      <c r="NIN18" s="306"/>
      <c r="NIO18" s="307"/>
      <c r="NIP18" s="306"/>
      <c r="NIQ18" s="307"/>
      <c r="NIR18" s="306"/>
      <c r="NIS18" s="307"/>
      <c r="NIT18" s="306"/>
      <c r="NIU18" s="307"/>
      <c r="NIV18" s="306"/>
      <c r="NIW18" s="307"/>
      <c r="NIX18" s="306"/>
      <c r="NIY18" s="307"/>
      <c r="NIZ18" s="306"/>
      <c r="NJA18" s="307"/>
      <c r="NJB18" s="306"/>
      <c r="NJC18" s="307"/>
      <c r="NJD18" s="306"/>
      <c r="NJE18" s="307"/>
      <c r="NJF18" s="306"/>
      <c r="NJG18" s="307"/>
      <c r="NJH18" s="306"/>
      <c r="NJI18" s="307"/>
      <c r="NJJ18" s="306"/>
      <c r="NJK18" s="307"/>
      <c r="NJL18" s="306"/>
      <c r="NJM18" s="307"/>
      <c r="NJN18" s="306"/>
      <c r="NJO18" s="307"/>
      <c r="NJP18" s="306"/>
      <c r="NJQ18" s="307"/>
      <c r="NJR18" s="306"/>
      <c r="NJS18" s="307"/>
      <c r="NJT18" s="306"/>
      <c r="NJU18" s="307"/>
      <c r="NJV18" s="306"/>
      <c r="NJW18" s="307"/>
      <c r="NJX18" s="306"/>
      <c r="NJY18" s="307"/>
      <c r="NJZ18" s="306"/>
      <c r="NKA18" s="307"/>
      <c r="NKB18" s="306"/>
      <c r="NKC18" s="307"/>
      <c r="NKD18" s="306"/>
      <c r="NKE18" s="307"/>
      <c r="NKF18" s="306"/>
      <c r="NKG18" s="307"/>
      <c r="NKH18" s="306"/>
      <c r="NKI18" s="307"/>
      <c r="NKJ18" s="306"/>
      <c r="NKK18" s="307"/>
      <c r="NKL18" s="306"/>
      <c r="NKM18" s="307"/>
      <c r="NKN18" s="306"/>
      <c r="NKO18" s="307"/>
      <c r="NKP18" s="306"/>
      <c r="NKQ18" s="307"/>
      <c r="NKR18" s="306"/>
      <c r="NKS18" s="307"/>
      <c r="NKT18" s="306"/>
      <c r="NKU18" s="307"/>
      <c r="NKV18" s="306"/>
      <c r="NKW18" s="307"/>
      <c r="NKX18" s="306"/>
      <c r="NKY18" s="307"/>
      <c r="NKZ18" s="306"/>
      <c r="NLA18" s="307"/>
      <c r="NLB18" s="306"/>
      <c r="NLC18" s="307"/>
      <c r="NLD18" s="306"/>
      <c r="NLE18" s="307"/>
      <c r="NLF18" s="306"/>
      <c r="NLG18" s="307"/>
      <c r="NLH18" s="306"/>
      <c r="NLI18" s="307"/>
      <c r="NLJ18" s="306"/>
      <c r="NLK18" s="307"/>
      <c r="NLL18" s="306"/>
      <c r="NLM18" s="307"/>
      <c r="NLN18" s="306"/>
      <c r="NLO18" s="307"/>
      <c r="NLP18" s="306"/>
      <c r="NLQ18" s="307"/>
      <c r="NLR18" s="306"/>
      <c r="NLS18" s="307"/>
      <c r="NLT18" s="306"/>
      <c r="NLU18" s="307"/>
      <c r="NLV18" s="306"/>
      <c r="NLW18" s="307"/>
      <c r="NLX18" s="306"/>
      <c r="NLY18" s="307"/>
      <c r="NLZ18" s="306"/>
      <c r="NMA18" s="307"/>
      <c r="NMB18" s="306"/>
      <c r="NMC18" s="307"/>
      <c r="NMD18" s="306"/>
      <c r="NME18" s="307"/>
      <c r="NMF18" s="306"/>
      <c r="NMG18" s="307"/>
      <c r="NMH18" s="306"/>
      <c r="NMI18" s="307"/>
      <c r="NMJ18" s="306"/>
      <c r="NMK18" s="307"/>
      <c r="NML18" s="306"/>
      <c r="NMM18" s="307"/>
      <c r="NMN18" s="306"/>
      <c r="NMO18" s="307"/>
      <c r="NMP18" s="306"/>
      <c r="NMQ18" s="307"/>
      <c r="NMR18" s="306"/>
      <c r="NMS18" s="307"/>
      <c r="NMT18" s="306"/>
      <c r="NMU18" s="307"/>
      <c r="NMV18" s="306"/>
      <c r="NMW18" s="307"/>
      <c r="NMX18" s="306"/>
      <c r="NMY18" s="307"/>
      <c r="NMZ18" s="306"/>
      <c r="NNA18" s="307"/>
      <c r="NNB18" s="306"/>
      <c r="NNC18" s="307"/>
      <c r="NND18" s="306"/>
      <c r="NNE18" s="307"/>
      <c r="NNF18" s="306"/>
      <c r="NNG18" s="307"/>
      <c r="NNH18" s="306"/>
      <c r="NNI18" s="307"/>
      <c r="NNJ18" s="306"/>
      <c r="NNK18" s="307"/>
      <c r="NNL18" s="306"/>
      <c r="NNM18" s="307"/>
      <c r="NNN18" s="306"/>
      <c r="NNO18" s="307"/>
      <c r="NNP18" s="306"/>
      <c r="NNQ18" s="307"/>
      <c r="NNR18" s="306"/>
      <c r="NNS18" s="307"/>
      <c r="NNT18" s="306"/>
      <c r="NNU18" s="307"/>
      <c r="NNV18" s="306"/>
      <c r="NNW18" s="307"/>
      <c r="NNX18" s="306"/>
      <c r="NNY18" s="307"/>
      <c r="NNZ18" s="306"/>
      <c r="NOA18" s="307"/>
      <c r="NOB18" s="306"/>
      <c r="NOC18" s="307"/>
      <c r="NOD18" s="306"/>
      <c r="NOE18" s="307"/>
      <c r="NOF18" s="306"/>
      <c r="NOG18" s="307"/>
      <c r="NOH18" s="306"/>
      <c r="NOI18" s="307"/>
      <c r="NOJ18" s="306"/>
      <c r="NOK18" s="307"/>
      <c r="NOL18" s="306"/>
      <c r="NOM18" s="307"/>
      <c r="NON18" s="306"/>
      <c r="NOO18" s="307"/>
      <c r="NOP18" s="306"/>
      <c r="NOQ18" s="307"/>
      <c r="NOR18" s="306"/>
      <c r="NOS18" s="307"/>
      <c r="NOT18" s="306"/>
      <c r="NOU18" s="307"/>
      <c r="NOV18" s="306"/>
      <c r="NOW18" s="307"/>
      <c r="NOX18" s="306"/>
      <c r="NOY18" s="307"/>
      <c r="NOZ18" s="306"/>
      <c r="NPA18" s="307"/>
      <c r="NPB18" s="306"/>
      <c r="NPC18" s="307"/>
      <c r="NPD18" s="306"/>
      <c r="NPE18" s="307"/>
      <c r="NPF18" s="306"/>
      <c r="NPG18" s="307"/>
      <c r="NPH18" s="306"/>
      <c r="NPI18" s="307"/>
      <c r="NPJ18" s="306"/>
      <c r="NPK18" s="307"/>
      <c r="NPL18" s="306"/>
      <c r="NPM18" s="307"/>
      <c r="NPN18" s="306"/>
      <c r="NPO18" s="307"/>
      <c r="NPP18" s="306"/>
      <c r="NPQ18" s="307"/>
      <c r="NPR18" s="306"/>
      <c r="NPS18" s="307"/>
      <c r="NPT18" s="306"/>
      <c r="NPU18" s="307"/>
      <c r="NPV18" s="306"/>
      <c r="NPW18" s="307"/>
      <c r="NPX18" s="306"/>
      <c r="NPY18" s="307"/>
      <c r="NPZ18" s="306"/>
      <c r="NQA18" s="307"/>
      <c r="NQB18" s="306"/>
      <c r="NQC18" s="307"/>
      <c r="NQD18" s="306"/>
      <c r="NQE18" s="307"/>
      <c r="NQF18" s="306"/>
      <c r="NQG18" s="307"/>
      <c r="NQH18" s="306"/>
      <c r="NQI18" s="307"/>
      <c r="NQJ18" s="306"/>
      <c r="NQK18" s="307"/>
      <c r="NQL18" s="306"/>
      <c r="NQM18" s="307"/>
      <c r="NQN18" s="306"/>
      <c r="NQO18" s="307"/>
      <c r="NQP18" s="306"/>
      <c r="NQQ18" s="307"/>
      <c r="NQR18" s="306"/>
      <c r="NQS18" s="307"/>
      <c r="NQT18" s="306"/>
      <c r="NQU18" s="307"/>
      <c r="NQV18" s="306"/>
      <c r="NQW18" s="307"/>
      <c r="NQX18" s="306"/>
      <c r="NQY18" s="307"/>
      <c r="NQZ18" s="306"/>
      <c r="NRA18" s="307"/>
      <c r="NRB18" s="306"/>
      <c r="NRC18" s="307"/>
      <c r="NRD18" s="306"/>
      <c r="NRE18" s="307"/>
      <c r="NRF18" s="306"/>
      <c r="NRG18" s="307"/>
      <c r="NRH18" s="306"/>
      <c r="NRI18" s="307"/>
      <c r="NRJ18" s="306"/>
      <c r="NRK18" s="307"/>
      <c r="NRL18" s="306"/>
      <c r="NRM18" s="307"/>
      <c r="NRN18" s="306"/>
      <c r="NRO18" s="307"/>
      <c r="NRP18" s="306"/>
      <c r="NRQ18" s="307"/>
      <c r="NRR18" s="306"/>
      <c r="NRS18" s="307"/>
      <c r="NRT18" s="306"/>
      <c r="NRU18" s="307"/>
      <c r="NRV18" s="306"/>
      <c r="NRW18" s="307"/>
      <c r="NRX18" s="306"/>
      <c r="NRY18" s="307"/>
      <c r="NRZ18" s="306"/>
      <c r="NSA18" s="307"/>
      <c r="NSB18" s="306"/>
      <c r="NSC18" s="307"/>
      <c r="NSD18" s="306"/>
      <c r="NSE18" s="307"/>
      <c r="NSF18" s="306"/>
      <c r="NSG18" s="307"/>
      <c r="NSH18" s="306"/>
      <c r="NSI18" s="307"/>
      <c r="NSJ18" s="306"/>
      <c r="NSK18" s="307"/>
      <c r="NSL18" s="306"/>
      <c r="NSM18" s="307"/>
      <c r="NSN18" s="306"/>
      <c r="NSO18" s="307"/>
      <c r="NSP18" s="306"/>
      <c r="NSQ18" s="307"/>
      <c r="NSR18" s="306"/>
      <c r="NSS18" s="307"/>
      <c r="NST18" s="306"/>
      <c r="NSU18" s="307"/>
      <c r="NSV18" s="306"/>
      <c r="NSW18" s="307"/>
      <c r="NSX18" s="306"/>
      <c r="NSY18" s="307"/>
      <c r="NSZ18" s="306"/>
      <c r="NTA18" s="307"/>
      <c r="NTB18" s="306"/>
      <c r="NTC18" s="307"/>
      <c r="NTD18" s="306"/>
      <c r="NTE18" s="307"/>
      <c r="NTF18" s="306"/>
      <c r="NTG18" s="307"/>
      <c r="NTH18" s="306"/>
      <c r="NTI18" s="307"/>
      <c r="NTJ18" s="306"/>
      <c r="NTK18" s="307"/>
      <c r="NTL18" s="306"/>
      <c r="NTM18" s="307"/>
      <c r="NTN18" s="306"/>
      <c r="NTO18" s="307"/>
      <c r="NTP18" s="306"/>
      <c r="NTQ18" s="307"/>
      <c r="NTR18" s="306"/>
      <c r="NTS18" s="307"/>
      <c r="NTT18" s="306"/>
      <c r="NTU18" s="307"/>
      <c r="NTV18" s="306"/>
      <c r="NTW18" s="307"/>
      <c r="NTX18" s="306"/>
      <c r="NTY18" s="307"/>
      <c r="NTZ18" s="306"/>
      <c r="NUA18" s="307"/>
      <c r="NUB18" s="306"/>
      <c r="NUC18" s="307"/>
      <c r="NUD18" s="306"/>
      <c r="NUE18" s="307"/>
      <c r="NUF18" s="306"/>
      <c r="NUG18" s="307"/>
      <c r="NUH18" s="306"/>
      <c r="NUI18" s="307"/>
      <c r="NUJ18" s="306"/>
      <c r="NUK18" s="307"/>
      <c r="NUL18" s="306"/>
      <c r="NUM18" s="307"/>
      <c r="NUN18" s="306"/>
      <c r="NUO18" s="307"/>
      <c r="NUP18" s="306"/>
      <c r="NUQ18" s="307"/>
      <c r="NUR18" s="306"/>
      <c r="NUS18" s="307"/>
      <c r="NUT18" s="306"/>
      <c r="NUU18" s="307"/>
      <c r="NUV18" s="306"/>
      <c r="NUW18" s="307"/>
      <c r="NUX18" s="306"/>
      <c r="NUY18" s="307"/>
      <c r="NUZ18" s="306"/>
      <c r="NVA18" s="307"/>
      <c r="NVB18" s="306"/>
      <c r="NVC18" s="307"/>
      <c r="NVD18" s="306"/>
      <c r="NVE18" s="307"/>
      <c r="NVF18" s="306"/>
      <c r="NVG18" s="307"/>
      <c r="NVH18" s="306"/>
      <c r="NVI18" s="307"/>
      <c r="NVJ18" s="306"/>
      <c r="NVK18" s="307"/>
      <c r="NVL18" s="306"/>
      <c r="NVM18" s="307"/>
      <c r="NVN18" s="306"/>
      <c r="NVO18" s="307"/>
      <c r="NVP18" s="306"/>
      <c r="NVQ18" s="307"/>
      <c r="NVR18" s="306"/>
      <c r="NVS18" s="307"/>
      <c r="NVT18" s="306"/>
      <c r="NVU18" s="307"/>
      <c r="NVV18" s="306"/>
      <c r="NVW18" s="307"/>
      <c r="NVX18" s="306"/>
      <c r="NVY18" s="307"/>
      <c r="NVZ18" s="306"/>
      <c r="NWA18" s="307"/>
      <c r="NWB18" s="306"/>
      <c r="NWC18" s="307"/>
      <c r="NWD18" s="306"/>
      <c r="NWE18" s="307"/>
      <c r="NWF18" s="306"/>
      <c r="NWG18" s="307"/>
      <c r="NWH18" s="306"/>
      <c r="NWI18" s="307"/>
      <c r="NWJ18" s="306"/>
      <c r="NWK18" s="307"/>
      <c r="NWL18" s="306"/>
      <c r="NWM18" s="307"/>
      <c r="NWN18" s="306"/>
      <c r="NWO18" s="307"/>
      <c r="NWP18" s="306"/>
      <c r="NWQ18" s="307"/>
      <c r="NWR18" s="306"/>
      <c r="NWS18" s="307"/>
      <c r="NWT18" s="306"/>
      <c r="NWU18" s="307"/>
      <c r="NWV18" s="306"/>
      <c r="NWW18" s="307"/>
      <c r="NWX18" s="306"/>
      <c r="NWY18" s="307"/>
      <c r="NWZ18" s="306"/>
      <c r="NXA18" s="307"/>
      <c r="NXB18" s="306"/>
      <c r="NXC18" s="307"/>
      <c r="NXD18" s="306"/>
      <c r="NXE18" s="307"/>
      <c r="NXF18" s="306"/>
      <c r="NXG18" s="307"/>
      <c r="NXH18" s="306"/>
      <c r="NXI18" s="307"/>
      <c r="NXJ18" s="306"/>
      <c r="NXK18" s="307"/>
      <c r="NXL18" s="306"/>
      <c r="NXM18" s="307"/>
      <c r="NXN18" s="306"/>
      <c r="NXO18" s="307"/>
      <c r="NXP18" s="306"/>
      <c r="NXQ18" s="307"/>
      <c r="NXR18" s="306"/>
      <c r="NXS18" s="307"/>
      <c r="NXT18" s="306"/>
      <c r="NXU18" s="307"/>
      <c r="NXV18" s="306"/>
      <c r="NXW18" s="307"/>
      <c r="NXX18" s="306"/>
      <c r="NXY18" s="307"/>
      <c r="NXZ18" s="306"/>
      <c r="NYA18" s="307"/>
      <c r="NYB18" s="306"/>
      <c r="NYC18" s="307"/>
      <c r="NYD18" s="306"/>
      <c r="NYE18" s="307"/>
      <c r="NYF18" s="306"/>
      <c r="NYG18" s="307"/>
      <c r="NYH18" s="306"/>
      <c r="NYI18" s="307"/>
      <c r="NYJ18" s="306"/>
      <c r="NYK18" s="307"/>
      <c r="NYL18" s="306"/>
      <c r="NYM18" s="307"/>
      <c r="NYN18" s="306"/>
      <c r="NYO18" s="307"/>
      <c r="NYP18" s="306"/>
      <c r="NYQ18" s="307"/>
      <c r="NYR18" s="306"/>
      <c r="NYS18" s="307"/>
      <c r="NYT18" s="306"/>
      <c r="NYU18" s="307"/>
      <c r="NYV18" s="306"/>
      <c r="NYW18" s="307"/>
      <c r="NYX18" s="306"/>
      <c r="NYY18" s="307"/>
      <c r="NYZ18" s="306"/>
      <c r="NZA18" s="307"/>
      <c r="NZB18" s="306"/>
      <c r="NZC18" s="307"/>
      <c r="NZD18" s="306"/>
      <c r="NZE18" s="307"/>
      <c r="NZF18" s="306"/>
      <c r="NZG18" s="307"/>
      <c r="NZH18" s="306"/>
      <c r="NZI18" s="307"/>
      <c r="NZJ18" s="306"/>
      <c r="NZK18" s="307"/>
      <c r="NZL18" s="306"/>
      <c r="NZM18" s="307"/>
      <c r="NZN18" s="306"/>
      <c r="NZO18" s="307"/>
      <c r="NZP18" s="306"/>
      <c r="NZQ18" s="307"/>
      <c r="NZR18" s="306"/>
      <c r="NZS18" s="307"/>
      <c r="NZT18" s="306"/>
      <c r="NZU18" s="307"/>
      <c r="NZV18" s="306"/>
      <c r="NZW18" s="307"/>
      <c r="NZX18" s="306"/>
      <c r="NZY18" s="307"/>
      <c r="NZZ18" s="306"/>
      <c r="OAA18" s="307"/>
      <c r="OAB18" s="306"/>
      <c r="OAC18" s="307"/>
      <c r="OAD18" s="306"/>
      <c r="OAE18" s="307"/>
      <c r="OAF18" s="306"/>
      <c r="OAG18" s="307"/>
      <c r="OAH18" s="306"/>
      <c r="OAI18" s="307"/>
      <c r="OAJ18" s="306"/>
      <c r="OAK18" s="307"/>
      <c r="OAL18" s="306"/>
      <c r="OAM18" s="307"/>
      <c r="OAN18" s="306"/>
      <c r="OAO18" s="307"/>
      <c r="OAP18" s="306"/>
      <c r="OAQ18" s="307"/>
      <c r="OAR18" s="306"/>
      <c r="OAS18" s="307"/>
      <c r="OAT18" s="306"/>
      <c r="OAU18" s="307"/>
      <c r="OAV18" s="306"/>
      <c r="OAW18" s="307"/>
      <c r="OAX18" s="306"/>
      <c r="OAY18" s="307"/>
      <c r="OAZ18" s="306"/>
      <c r="OBA18" s="307"/>
      <c r="OBB18" s="306"/>
      <c r="OBC18" s="307"/>
      <c r="OBD18" s="306"/>
      <c r="OBE18" s="307"/>
      <c r="OBF18" s="306"/>
      <c r="OBG18" s="307"/>
      <c r="OBH18" s="306"/>
      <c r="OBI18" s="307"/>
      <c r="OBJ18" s="306"/>
      <c r="OBK18" s="307"/>
      <c r="OBL18" s="306"/>
      <c r="OBM18" s="307"/>
      <c r="OBN18" s="306"/>
      <c r="OBO18" s="307"/>
      <c r="OBP18" s="306"/>
      <c r="OBQ18" s="307"/>
      <c r="OBR18" s="306"/>
      <c r="OBS18" s="307"/>
      <c r="OBT18" s="306"/>
      <c r="OBU18" s="307"/>
      <c r="OBV18" s="306"/>
      <c r="OBW18" s="307"/>
      <c r="OBX18" s="306"/>
      <c r="OBY18" s="307"/>
      <c r="OBZ18" s="306"/>
      <c r="OCA18" s="307"/>
      <c r="OCB18" s="306"/>
      <c r="OCC18" s="307"/>
      <c r="OCD18" s="306"/>
      <c r="OCE18" s="307"/>
      <c r="OCF18" s="306"/>
      <c r="OCG18" s="307"/>
      <c r="OCH18" s="306"/>
      <c r="OCI18" s="307"/>
      <c r="OCJ18" s="306"/>
      <c r="OCK18" s="307"/>
      <c r="OCL18" s="306"/>
      <c r="OCM18" s="307"/>
      <c r="OCN18" s="306"/>
      <c r="OCO18" s="307"/>
      <c r="OCP18" s="306"/>
      <c r="OCQ18" s="307"/>
      <c r="OCR18" s="306"/>
      <c r="OCS18" s="307"/>
      <c r="OCT18" s="306"/>
      <c r="OCU18" s="307"/>
      <c r="OCV18" s="306"/>
      <c r="OCW18" s="307"/>
      <c r="OCX18" s="306"/>
      <c r="OCY18" s="307"/>
      <c r="OCZ18" s="306"/>
      <c r="ODA18" s="307"/>
      <c r="ODB18" s="306"/>
      <c r="ODC18" s="307"/>
      <c r="ODD18" s="306"/>
      <c r="ODE18" s="307"/>
      <c r="ODF18" s="306"/>
      <c r="ODG18" s="307"/>
      <c r="ODH18" s="306"/>
      <c r="ODI18" s="307"/>
      <c r="ODJ18" s="306"/>
      <c r="ODK18" s="307"/>
      <c r="ODL18" s="306"/>
      <c r="ODM18" s="307"/>
      <c r="ODN18" s="306"/>
      <c r="ODO18" s="307"/>
      <c r="ODP18" s="306"/>
      <c r="ODQ18" s="307"/>
      <c r="ODR18" s="306"/>
      <c r="ODS18" s="307"/>
      <c r="ODT18" s="306"/>
      <c r="ODU18" s="307"/>
      <c r="ODV18" s="306"/>
      <c r="ODW18" s="307"/>
      <c r="ODX18" s="306"/>
      <c r="ODY18" s="307"/>
      <c r="ODZ18" s="306"/>
      <c r="OEA18" s="307"/>
      <c r="OEB18" s="306"/>
      <c r="OEC18" s="307"/>
      <c r="OED18" s="306"/>
      <c r="OEE18" s="307"/>
      <c r="OEF18" s="306"/>
      <c r="OEG18" s="307"/>
      <c r="OEH18" s="306"/>
      <c r="OEI18" s="307"/>
      <c r="OEJ18" s="306"/>
      <c r="OEK18" s="307"/>
      <c r="OEL18" s="306"/>
      <c r="OEM18" s="307"/>
      <c r="OEN18" s="306"/>
      <c r="OEO18" s="307"/>
      <c r="OEP18" s="306"/>
      <c r="OEQ18" s="307"/>
      <c r="OER18" s="306"/>
      <c r="OES18" s="307"/>
      <c r="OET18" s="306"/>
      <c r="OEU18" s="307"/>
      <c r="OEV18" s="306"/>
      <c r="OEW18" s="307"/>
      <c r="OEX18" s="306"/>
      <c r="OEY18" s="307"/>
      <c r="OEZ18" s="306"/>
      <c r="OFA18" s="307"/>
      <c r="OFB18" s="306"/>
      <c r="OFC18" s="307"/>
      <c r="OFD18" s="306"/>
      <c r="OFE18" s="307"/>
      <c r="OFF18" s="306"/>
      <c r="OFG18" s="307"/>
      <c r="OFH18" s="306"/>
      <c r="OFI18" s="307"/>
      <c r="OFJ18" s="306"/>
      <c r="OFK18" s="307"/>
      <c r="OFL18" s="306"/>
      <c r="OFM18" s="307"/>
      <c r="OFN18" s="306"/>
      <c r="OFO18" s="307"/>
      <c r="OFP18" s="306"/>
      <c r="OFQ18" s="307"/>
      <c r="OFR18" s="306"/>
      <c r="OFS18" s="307"/>
      <c r="OFT18" s="306"/>
      <c r="OFU18" s="307"/>
      <c r="OFV18" s="306"/>
      <c r="OFW18" s="307"/>
      <c r="OFX18" s="306"/>
      <c r="OFY18" s="307"/>
      <c r="OFZ18" s="306"/>
      <c r="OGA18" s="307"/>
      <c r="OGB18" s="306"/>
      <c r="OGC18" s="307"/>
      <c r="OGD18" s="306"/>
      <c r="OGE18" s="307"/>
      <c r="OGF18" s="306"/>
      <c r="OGG18" s="307"/>
      <c r="OGH18" s="306"/>
      <c r="OGI18" s="307"/>
      <c r="OGJ18" s="306"/>
      <c r="OGK18" s="307"/>
      <c r="OGL18" s="306"/>
      <c r="OGM18" s="307"/>
      <c r="OGN18" s="306"/>
      <c r="OGO18" s="307"/>
      <c r="OGP18" s="306"/>
      <c r="OGQ18" s="307"/>
      <c r="OGR18" s="306"/>
      <c r="OGS18" s="307"/>
      <c r="OGT18" s="306"/>
      <c r="OGU18" s="307"/>
      <c r="OGV18" s="306"/>
      <c r="OGW18" s="307"/>
      <c r="OGX18" s="306"/>
      <c r="OGY18" s="307"/>
      <c r="OGZ18" s="306"/>
      <c r="OHA18" s="307"/>
      <c r="OHB18" s="306"/>
      <c r="OHC18" s="307"/>
      <c r="OHD18" s="306"/>
      <c r="OHE18" s="307"/>
      <c r="OHF18" s="306"/>
      <c r="OHG18" s="307"/>
      <c r="OHH18" s="306"/>
      <c r="OHI18" s="307"/>
      <c r="OHJ18" s="306"/>
      <c r="OHK18" s="307"/>
      <c r="OHL18" s="306"/>
      <c r="OHM18" s="307"/>
      <c r="OHN18" s="306"/>
      <c r="OHO18" s="307"/>
      <c r="OHP18" s="306"/>
      <c r="OHQ18" s="307"/>
      <c r="OHR18" s="306"/>
      <c r="OHS18" s="307"/>
      <c r="OHT18" s="306"/>
      <c r="OHU18" s="307"/>
      <c r="OHV18" s="306"/>
      <c r="OHW18" s="307"/>
      <c r="OHX18" s="306"/>
      <c r="OHY18" s="307"/>
      <c r="OHZ18" s="306"/>
      <c r="OIA18" s="307"/>
      <c r="OIB18" s="306"/>
      <c r="OIC18" s="307"/>
      <c r="OID18" s="306"/>
      <c r="OIE18" s="307"/>
      <c r="OIF18" s="306"/>
      <c r="OIG18" s="307"/>
      <c r="OIH18" s="306"/>
      <c r="OII18" s="307"/>
      <c r="OIJ18" s="306"/>
      <c r="OIK18" s="307"/>
      <c r="OIL18" s="306"/>
      <c r="OIM18" s="307"/>
      <c r="OIN18" s="306"/>
      <c r="OIO18" s="307"/>
      <c r="OIP18" s="306"/>
      <c r="OIQ18" s="307"/>
      <c r="OIR18" s="306"/>
      <c r="OIS18" s="307"/>
      <c r="OIT18" s="306"/>
      <c r="OIU18" s="307"/>
      <c r="OIV18" s="306"/>
      <c r="OIW18" s="307"/>
      <c r="OIX18" s="306"/>
      <c r="OIY18" s="307"/>
      <c r="OIZ18" s="306"/>
      <c r="OJA18" s="307"/>
      <c r="OJB18" s="306"/>
      <c r="OJC18" s="307"/>
      <c r="OJD18" s="306"/>
      <c r="OJE18" s="307"/>
      <c r="OJF18" s="306"/>
      <c r="OJG18" s="307"/>
      <c r="OJH18" s="306"/>
      <c r="OJI18" s="307"/>
      <c r="OJJ18" s="306"/>
      <c r="OJK18" s="307"/>
      <c r="OJL18" s="306"/>
      <c r="OJM18" s="307"/>
      <c r="OJN18" s="306"/>
      <c r="OJO18" s="307"/>
      <c r="OJP18" s="306"/>
      <c r="OJQ18" s="307"/>
      <c r="OJR18" s="306"/>
      <c r="OJS18" s="307"/>
      <c r="OJT18" s="306"/>
      <c r="OJU18" s="307"/>
      <c r="OJV18" s="306"/>
      <c r="OJW18" s="307"/>
      <c r="OJX18" s="306"/>
      <c r="OJY18" s="307"/>
      <c r="OJZ18" s="306"/>
      <c r="OKA18" s="307"/>
      <c r="OKB18" s="306"/>
      <c r="OKC18" s="307"/>
      <c r="OKD18" s="306"/>
      <c r="OKE18" s="307"/>
      <c r="OKF18" s="306"/>
      <c r="OKG18" s="307"/>
      <c r="OKH18" s="306"/>
      <c r="OKI18" s="307"/>
      <c r="OKJ18" s="306"/>
      <c r="OKK18" s="307"/>
      <c r="OKL18" s="306"/>
      <c r="OKM18" s="307"/>
      <c r="OKN18" s="306"/>
      <c r="OKO18" s="307"/>
      <c r="OKP18" s="306"/>
      <c r="OKQ18" s="307"/>
      <c r="OKR18" s="306"/>
      <c r="OKS18" s="307"/>
      <c r="OKT18" s="306"/>
      <c r="OKU18" s="307"/>
      <c r="OKV18" s="306"/>
      <c r="OKW18" s="307"/>
      <c r="OKX18" s="306"/>
      <c r="OKY18" s="307"/>
      <c r="OKZ18" s="306"/>
      <c r="OLA18" s="307"/>
      <c r="OLB18" s="306"/>
      <c r="OLC18" s="307"/>
      <c r="OLD18" s="306"/>
      <c r="OLE18" s="307"/>
      <c r="OLF18" s="306"/>
      <c r="OLG18" s="307"/>
      <c r="OLH18" s="306"/>
      <c r="OLI18" s="307"/>
      <c r="OLJ18" s="306"/>
      <c r="OLK18" s="307"/>
      <c r="OLL18" s="306"/>
      <c r="OLM18" s="307"/>
      <c r="OLN18" s="306"/>
      <c r="OLO18" s="307"/>
      <c r="OLP18" s="306"/>
      <c r="OLQ18" s="307"/>
      <c r="OLR18" s="306"/>
      <c r="OLS18" s="307"/>
      <c r="OLT18" s="306"/>
      <c r="OLU18" s="307"/>
      <c r="OLV18" s="306"/>
      <c r="OLW18" s="307"/>
      <c r="OLX18" s="306"/>
      <c r="OLY18" s="307"/>
      <c r="OLZ18" s="306"/>
      <c r="OMA18" s="307"/>
      <c r="OMB18" s="306"/>
      <c r="OMC18" s="307"/>
      <c r="OMD18" s="306"/>
      <c r="OME18" s="307"/>
      <c r="OMF18" s="306"/>
      <c r="OMG18" s="307"/>
      <c r="OMH18" s="306"/>
      <c r="OMI18" s="307"/>
      <c r="OMJ18" s="306"/>
      <c r="OMK18" s="307"/>
      <c r="OML18" s="306"/>
      <c r="OMM18" s="307"/>
      <c r="OMN18" s="306"/>
      <c r="OMO18" s="307"/>
      <c r="OMP18" s="306"/>
      <c r="OMQ18" s="307"/>
      <c r="OMR18" s="306"/>
      <c r="OMS18" s="307"/>
      <c r="OMT18" s="306"/>
      <c r="OMU18" s="307"/>
      <c r="OMV18" s="306"/>
      <c r="OMW18" s="307"/>
      <c r="OMX18" s="306"/>
      <c r="OMY18" s="307"/>
      <c r="OMZ18" s="306"/>
      <c r="ONA18" s="307"/>
      <c r="ONB18" s="306"/>
      <c r="ONC18" s="307"/>
      <c r="OND18" s="306"/>
      <c r="ONE18" s="307"/>
      <c r="ONF18" s="306"/>
      <c r="ONG18" s="307"/>
      <c r="ONH18" s="306"/>
      <c r="ONI18" s="307"/>
      <c r="ONJ18" s="306"/>
      <c r="ONK18" s="307"/>
      <c r="ONL18" s="306"/>
      <c r="ONM18" s="307"/>
      <c r="ONN18" s="306"/>
      <c r="ONO18" s="307"/>
      <c r="ONP18" s="306"/>
      <c r="ONQ18" s="307"/>
      <c r="ONR18" s="306"/>
      <c r="ONS18" s="307"/>
      <c r="ONT18" s="306"/>
      <c r="ONU18" s="307"/>
      <c r="ONV18" s="306"/>
      <c r="ONW18" s="307"/>
      <c r="ONX18" s="306"/>
      <c r="ONY18" s="307"/>
      <c r="ONZ18" s="306"/>
      <c r="OOA18" s="307"/>
      <c r="OOB18" s="306"/>
      <c r="OOC18" s="307"/>
      <c r="OOD18" s="306"/>
      <c r="OOE18" s="307"/>
      <c r="OOF18" s="306"/>
      <c r="OOG18" s="307"/>
      <c r="OOH18" s="306"/>
      <c r="OOI18" s="307"/>
      <c r="OOJ18" s="306"/>
      <c r="OOK18" s="307"/>
      <c r="OOL18" s="306"/>
      <c r="OOM18" s="307"/>
      <c r="OON18" s="306"/>
      <c r="OOO18" s="307"/>
      <c r="OOP18" s="306"/>
      <c r="OOQ18" s="307"/>
      <c r="OOR18" s="306"/>
      <c r="OOS18" s="307"/>
      <c r="OOT18" s="306"/>
      <c r="OOU18" s="307"/>
      <c r="OOV18" s="306"/>
      <c r="OOW18" s="307"/>
      <c r="OOX18" s="306"/>
      <c r="OOY18" s="307"/>
      <c r="OOZ18" s="306"/>
      <c r="OPA18" s="307"/>
      <c r="OPB18" s="306"/>
      <c r="OPC18" s="307"/>
      <c r="OPD18" s="306"/>
      <c r="OPE18" s="307"/>
      <c r="OPF18" s="306"/>
      <c r="OPG18" s="307"/>
      <c r="OPH18" s="306"/>
      <c r="OPI18" s="307"/>
      <c r="OPJ18" s="306"/>
      <c r="OPK18" s="307"/>
      <c r="OPL18" s="306"/>
      <c r="OPM18" s="307"/>
      <c r="OPN18" s="306"/>
      <c r="OPO18" s="307"/>
      <c r="OPP18" s="306"/>
      <c r="OPQ18" s="307"/>
      <c r="OPR18" s="306"/>
      <c r="OPS18" s="307"/>
      <c r="OPT18" s="306"/>
      <c r="OPU18" s="307"/>
      <c r="OPV18" s="306"/>
      <c r="OPW18" s="307"/>
      <c r="OPX18" s="306"/>
      <c r="OPY18" s="307"/>
      <c r="OPZ18" s="306"/>
      <c r="OQA18" s="307"/>
      <c r="OQB18" s="306"/>
      <c r="OQC18" s="307"/>
      <c r="OQD18" s="306"/>
      <c r="OQE18" s="307"/>
      <c r="OQF18" s="306"/>
      <c r="OQG18" s="307"/>
      <c r="OQH18" s="306"/>
      <c r="OQI18" s="307"/>
      <c r="OQJ18" s="306"/>
      <c r="OQK18" s="307"/>
      <c r="OQL18" s="306"/>
      <c r="OQM18" s="307"/>
      <c r="OQN18" s="306"/>
      <c r="OQO18" s="307"/>
      <c r="OQP18" s="306"/>
      <c r="OQQ18" s="307"/>
      <c r="OQR18" s="306"/>
      <c r="OQS18" s="307"/>
      <c r="OQT18" s="306"/>
      <c r="OQU18" s="307"/>
      <c r="OQV18" s="306"/>
      <c r="OQW18" s="307"/>
      <c r="OQX18" s="306"/>
      <c r="OQY18" s="307"/>
      <c r="OQZ18" s="306"/>
      <c r="ORA18" s="307"/>
      <c r="ORB18" s="306"/>
      <c r="ORC18" s="307"/>
      <c r="ORD18" s="306"/>
      <c r="ORE18" s="307"/>
      <c r="ORF18" s="306"/>
      <c r="ORG18" s="307"/>
      <c r="ORH18" s="306"/>
      <c r="ORI18" s="307"/>
      <c r="ORJ18" s="306"/>
      <c r="ORK18" s="307"/>
      <c r="ORL18" s="306"/>
      <c r="ORM18" s="307"/>
      <c r="ORN18" s="306"/>
      <c r="ORO18" s="307"/>
      <c r="ORP18" s="306"/>
      <c r="ORQ18" s="307"/>
      <c r="ORR18" s="306"/>
      <c r="ORS18" s="307"/>
      <c r="ORT18" s="306"/>
      <c r="ORU18" s="307"/>
      <c r="ORV18" s="306"/>
      <c r="ORW18" s="307"/>
      <c r="ORX18" s="306"/>
      <c r="ORY18" s="307"/>
      <c r="ORZ18" s="306"/>
      <c r="OSA18" s="307"/>
      <c r="OSB18" s="306"/>
      <c r="OSC18" s="307"/>
      <c r="OSD18" s="306"/>
      <c r="OSE18" s="307"/>
      <c r="OSF18" s="306"/>
      <c r="OSG18" s="307"/>
      <c r="OSH18" s="306"/>
      <c r="OSI18" s="307"/>
      <c r="OSJ18" s="306"/>
      <c r="OSK18" s="307"/>
      <c r="OSL18" s="306"/>
      <c r="OSM18" s="307"/>
      <c r="OSN18" s="306"/>
      <c r="OSO18" s="307"/>
      <c r="OSP18" s="306"/>
      <c r="OSQ18" s="307"/>
      <c r="OSR18" s="306"/>
      <c r="OSS18" s="307"/>
      <c r="OST18" s="306"/>
      <c r="OSU18" s="307"/>
      <c r="OSV18" s="306"/>
      <c r="OSW18" s="307"/>
      <c r="OSX18" s="306"/>
      <c r="OSY18" s="307"/>
      <c r="OSZ18" s="306"/>
      <c r="OTA18" s="307"/>
      <c r="OTB18" s="306"/>
      <c r="OTC18" s="307"/>
      <c r="OTD18" s="306"/>
      <c r="OTE18" s="307"/>
      <c r="OTF18" s="306"/>
      <c r="OTG18" s="307"/>
      <c r="OTH18" s="306"/>
      <c r="OTI18" s="307"/>
      <c r="OTJ18" s="306"/>
      <c r="OTK18" s="307"/>
      <c r="OTL18" s="306"/>
      <c r="OTM18" s="307"/>
      <c r="OTN18" s="306"/>
      <c r="OTO18" s="307"/>
      <c r="OTP18" s="306"/>
      <c r="OTQ18" s="307"/>
      <c r="OTR18" s="306"/>
      <c r="OTS18" s="307"/>
      <c r="OTT18" s="306"/>
      <c r="OTU18" s="307"/>
      <c r="OTV18" s="306"/>
      <c r="OTW18" s="307"/>
      <c r="OTX18" s="306"/>
      <c r="OTY18" s="307"/>
      <c r="OTZ18" s="306"/>
      <c r="OUA18" s="307"/>
      <c r="OUB18" s="306"/>
      <c r="OUC18" s="307"/>
      <c r="OUD18" s="306"/>
      <c r="OUE18" s="307"/>
      <c r="OUF18" s="306"/>
      <c r="OUG18" s="307"/>
      <c r="OUH18" s="306"/>
      <c r="OUI18" s="307"/>
      <c r="OUJ18" s="306"/>
      <c r="OUK18" s="307"/>
      <c r="OUL18" s="306"/>
      <c r="OUM18" s="307"/>
      <c r="OUN18" s="306"/>
      <c r="OUO18" s="307"/>
      <c r="OUP18" s="306"/>
      <c r="OUQ18" s="307"/>
      <c r="OUR18" s="306"/>
      <c r="OUS18" s="307"/>
      <c r="OUT18" s="306"/>
      <c r="OUU18" s="307"/>
      <c r="OUV18" s="306"/>
      <c r="OUW18" s="307"/>
      <c r="OUX18" s="306"/>
      <c r="OUY18" s="307"/>
      <c r="OUZ18" s="306"/>
      <c r="OVA18" s="307"/>
      <c r="OVB18" s="306"/>
      <c r="OVC18" s="307"/>
      <c r="OVD18" s="306"/>
      <c r="OVE18" s="307"/>
      <c r="OVF18" s="306"/>
      <c r="OVG18" s="307"/>
      <c r="OVH18" s="306"/>
      <c r="OVI18" s="307"/>
      <c r="OVJ18" s="306"/>
      <c r="OVK18" s="307"/>
      <c r="OVL18" s="306"/>
      <c r="OVM18" s="307"/>
      <c r="OVN18" s="306"/>
      <c r="OVO18" s="307"/>
      <c r="OVP18" s="306"/>
      <c r="OVQ18" s="307"/>
      <c r="OVR18" s="306"/>
      <c r="OVS18" s="307"/>
      <c r="OVT18" s="306"/>
      <c r="OVU18" s="307"/>
      <c r="OVV18" s="306"/>
      <c r="OVW18" s="307"/>
      <c r="OVX18" s="306"/>
      <c r="OVY18" s="307"/>
      <c r="OVZ18" s="306"/>
      <c r="OWA18" s="307"/>
      <c r="OWB18" s="306"/>
      <c r="OWC18" s="307"/>
      <c r="OWD18" s="306"/>
      <c r="OWE18" s="307"/>
      <c r="OWF18" s="306"/>
      <c r="OWG18" s="307"/>
      <c r="OWH18" s="306"/>
      <c r="OWI18" s="307"/>
      <c r="OWJ18" s="306"/>
      <c r="OWK18" s="307"/>
      <c r="OWL18" s="306"/>
      <c r="OWM18" s="307"/>
      <c r="OWN18" s="306"/>
      <c r="OWO18" s="307"/>
      <c r="OWP18" s="306"/>
      <c r="OWQ18" s="307"/>
      <c r="OWR18" s="306"/>
      <c r="OWS18" s="307"/>
      <c r="OWT18" s="306"/>
      <c r="OWU18" s="307"/>
      <c r="OWV18" s="306"/>
      <c r="OWW18" s="307"/>
      <c r="OWX18" s="306"/>
      <c r="OWY18" s="307"/>
      <c r="OWZ18" s="306"/>
      <c r="OXA18" s="307"/>
      <c r="OXB18" s="306"/>
      <c r="OXC18" s="307"/>
      <c r="OXD18" s="306"/>
      <c r="OXE18" s="307"/>
      <c r="OXF18" s="306"/>
      <c r="OXG18" s="307"/>
      <c r="OXH18" s="306"/>
      <c r="OXI18" s="307"/>
      <c r="OXJ18" s="306"/>
      <c r="OXK18" s="307"/>
      <c r="OXL18" s="306"/>
      <c r="OXM18" s="307"/>
      <c r="OXN18" s="306"/>
      <c r="OXO18" s="307"/>
      <c r="OXP18" s="306"/>
      <c r="OXQ18" s="307"/>
      <c r="OXR18" s="306"/>
      <c r="OXS18" s="307"/>
      <c r="OXT18" s="306"/>
      <c r="OXU18" s="307"/>
      <c r="OXV18" s="306"/>
      <c r="OXW18" s="307"/>
      <c r="OXX18" s="306"/>
      <c r="OXY18" s="307"/>
      <c r="OXZ18" s="306"/>
      <c r="OYA18" s="307"/>
      <c r="OYB18" s="306"/>
      <c r="OYC18" s="307"/>
      <c r="OYD18" s="306"/>
      <c r="OYE18" s="307"/>
      <c r="OYF18" s="306"/>
      <c r="OYG18" s="307"/>
      <c r="OYH18" s="306"/>
      <c r="OYI18" s="307"/>
      <c r="OYJ18" s="306"/>
      <c r="OYK18" s="307"/>
      <c r="OYL18" s="306"/>
      <c r="OYM18" s="307"/>
      <c r="OYN18" s="306"/>
      <c r="OYO18" s="307"/>
      <c r="OYP18" s="306"/>
      <c r="OYQ18" s="307"/>
      <c r="OYR18" s="306"/>
      <c r="OYS18" s="307"/>
      <c r="OYT18" s="306"/>
      <c r="OYU18" s="307"/>
      <c r="OYV18" s="306"/>
      <c r="OYW18" s="307"/>
      <c r="OYX18" s="306"/>
      <c r="OYY18" s="307"/>
      <c r="OYZ18" s="306"/>
      <c r="OZA18" s="307"/>
      <c r="OZB18" s="306"/>
      <c r="OZC18" s="307"/>
      <c r="OZD18" s="306"/>
      <c r="OZE18" s="307"/>
      <c r="OZF18" s="306"/>
      <c r="OZG18" s="307"/>
      <c r="OZH18" s="306"/>
      <c r="OZI18" s="307"/>
      <c r="OZJ18" s="306"/>
      <c r="OZK18" s="307"/>
      <c r="OZL18" s="306"/>
      <c r="OZM18" s="307"/>
      <c r="OZN18" s="306"/>
      <c r="OZO18" s="307"/>
      <c r="OZP18" s="306"/>
      <c r="OZQ18" s="307"/>
      <c r="OZR18" s="306"/>
      <c r="OZS18" s="307"/>
      <c r="OZT18" s="306"/>
      <c r="OZU18" s="307"/>
      <c r="OZV18" s="306"/>
      <c r="OZW18" s="307"/>
      <c r="OZX18" s="306"/>
      <c r="OZY18" s="307"/>
      <c r="OZZ18" s="306"/>
      <c r="PAA18" s="307"/>
      <c r="PAB18" s="306"/>
      <c r="PAC18" s="307"/>
      <c r="PAD18" s="306"/>
      <c r="PAE18" s="307"/>
      <c r="PAF18" s="306"/>
      <c r="PAG18" s="307"/>
      <c r="PAH18" s="306"/>
      <c r="PAI18" s="307"/>
      <c r="PAJ18" s="306"/>
      <c r="PAK18" s="307"/>
      <c r="PAL18" s="306"/>
      <c r="PAM18" s="307"/>
      <c r="PAN18" s="306"/>
      <c r="PAO18" s="307"/>
      <c r="PAP18" s="306"/>
      <c r="PAQ18" s="307"/>
      <c r="PAR18" s="306"/>
      <c r="PAS18" s="307"/>
      <c r="PAT18" s="306"/>
      <c r="PAU18" s="307"/>
      <c r="PAV18" s="306"/>
      <c r="PAW18" s="307"/>
      <c r="PAX18" s="306"/>
      <c r="PAY18" s="307"/>
      <c r="PAZ18" s="306"/>
      <c r="PBA18" s="307"/>
      <c r="PBB18" s="306"/>
      <c r="PBC18" s="307"/>
      <c r="PBD18" s="306"/>
      <c r="PBE18" s="307"/>
      <c r="PBF18" s="306"/>
      <c r="PBG18" s="307"/>
      <c r="PBH18" s="306"/>
      <c r="PBI18" s="307"/>
      <c r="PBJ18" s="306"/>
      <c r="PBK18" s="307"/>
      <c r="PBL18" s="306"/>
      <c r="PBM18" s="307"/>
      <c r="PBN18" s="306"/>
      <c r="PBO18" s="307"/>
      <c r="PBP18" s="306"/>
      <c r="PBQ18" s="307"/>
      <c r="PBR18" s="306"/>
      <c r="PBS18" s="307"/>
      <c r="PBT18" s="306"/>
      <c r="PBU18" s="307"/>
      <c r="PBV18" s="306"/>
      <c r="PBW18" s="307"/>
      <c r="PBX18" s="306"/>
      <c r="PBY18" s="307"/>
      <c r="PBZ18" s="306"/>
      <c r="PCA18" s="307"/>
      <c r="PCB18" s="306"/>
      <c r="PCC18" s="307"/>
      <c r="PCD18" s="306"/>
      <c r="PCE18" s="307"/>
      <c r="PCF18" s="306"/>
      <c r="PCG18" s="307"/>
      <c r="PCH18" s="306"/>
      <c r="PCI18" s="307"/>
      <c r="PCJ18" s="306"/>
      <c r="PCK18" s="307"/>
      <c r="PCL18" s="306"/>
      <c r="PCM18" s="307"/>
      <c r="PCN18" s="306"/>
      <c r="PCO18" s="307"/>
      <c r="PCP18" s="306"/>
      <c r="PCQ18" s="307"/>
      <c r="PCR18" s="306"/>
      <c r="PCS18" s="307"/>
      <c r="PCT18" s="306"/>
      <c r="PCU18" s="307"/>
      <c r="PCV18" s="306"/>
      <c r="PCW18" s="307"/>
      <c r="PCX18" s="306"/>
      <c r="PCY18" s="307"/>
      <c r="PCZ18" s="306"/>
      <c r="PDA18" s="307"/>
      <c r="PDB18" s="306"/>
      <c r="PDC18" s="307"/>
      <c r="PDD18" s="306"/>
      <c r="PDE18" s="307"/>
      <c r="PDF18" s="306"/>
      <c r="PDG18" s="307"/>
      <c r="PDH18" s="306"/>
      <c r="PDI18" s="307"/>
      <c r="PDJ18" s="306"/>
      <c r="PDK18" s="307"/>
      <c r="PDL18" s="306"/>
      <c r="PDM18" s="307"/>
      <c r="PDN18" s="306"/>
      <c r="PDO18" s="307"/>
      <c r="PDP18" s="306"/>
      <c r="PDQ18" s="307"/>
      <c r="PDR18" s="306"/>
      <c r="PDS18" s="307"/>
      <c r="PDT18" s="306"/>
      <c r="PDU18" s="307"/>
      <c r="PDV18" s="306"/>
      <c r="PDW18" s="307"/>
      <c r="PDX18" s="306"/>
      <c r="PDY18" s="307"/>
      <c r="PDZ18" s="306"/>
      <c r="PEA18" s="307"/>
      <c r="PEB18" s="306"/>
      <c r="PEC18" s="307"/>
      <c r="PED18" s="306"/>
      <c r="PEE18" s="307"/>
      <c r="PEF18" s="306"/>
      <c r="PEG18" s="307"/>
      <c r="PEH18" s="306"/>
      <c r="PEI18" s="307"/>
      <c r="PEJ18" s="306"/>
      <c r="PEK18" s="307"/>
      <c r="PEL18" s="306"/>
      <c r="PEM18" s="307"/>
      <c r="PEN18" s="306"/>
      <c r="PEO18" s="307"/>
      <c r="PEP18" s="306"/>
      <c r="PEQ18" s="307"/>
      <c r="PER18" s="306"/>
      <c r="PES18" s="307"/>
      <c r="PET18" s="306"/>
      <c r="PEU18" s="307"/>
      <c r="PEV18" s="306"/>
      <c r="PEW18" s="307"/>
      <c r="PEX18" s="306"/>
      <c r="PEY18" s="307"/>
      <c r="PEZ18" s="306"/>
      <c r="PFA18" s="307"/>
      <c r="PFB18" s="306"/>
      <c r="PFC18" s="307"/>
      <c r="PFD18" s="306"/>
      <c r="PFE18" s="307"/>
      <c r="PFF18" s="306"/>
      <c r="PFG18" s="307"/>
      <c r="PFH18" s="306"/>
      <c r="PFI18" s="307"/>
      <c r="PFJ18" s="306"/>
      <c r="PFK18" s="307"/>
      <c r="PFL18" s="306"/>
      <c r="PFM18" s="307"/>
      <c r="PFN18" s="306"/>
      <c r="PFO18" s="307"/>
      <c r="PFP18" s="306"/>
      <c r="PFQ18" s="307"/>
      <c r="PFR18" s="306"/>
      <c r="PFS18" s="307"/>
      <c r="PFT18" s="306"/>
      <c r="PFU18" s="307"/>
      <c r="PFV18" s="306"/>
      <c r="PFW18" s="307"/>
      <c r="PFX18" s="306"/>
      <c r="PFY18" s="307"/>
      <c r="PFZ18" s="306"/>
      <c r="PGA18" s="307"/>
      <c r="PGB18" s="306"/>
      <c r="PGC18" s="307"/>
      <c r="PGD18" s="306"/>
      <c r="PGE18" s="307"/>
      <c r="PGF18" s="306"/>
      <c r="PGG18" s="307"/>
      <c r="PGH18" s="306"/>
      <c r="PGI18" s="307"/>
      <c r="PGJ18" s="306"/>
      <c r="PGK18" s="307"/>
      <c r="PGL18" s="306"/>
      <c r="PGM18" s="307"/>
      <c r="PGN18" s="306"/>
      <c r="PGO18" s="307"/>
      <c r="PGP18" s="306"/>
      <c r="PGQ18" s="307"/>
      <c r="PGR18" s="306"/>
      <c r="PGS18" s="307"/>
      <c r="PGT18" s="306"/>
      <c r="PGU18" s="307"/>
      <c r="PGV18" s="306"/>
      <c r="PGW18" s="307"/>
      <c r="PGX18" s="306"/>
      <c r="PGY18" s="307"/>
      <c r="PGZ18" s="306"/>
      <c r="PHA18" s="307"/>
      <c r="PHB18" s="306"/>
      <c r="PHC18" s="307"/>
      <c r="PHD18" s="306"/>
      <c r="PHE18" s="307"/>
      <c r="PHF18" s="306"/>
      <c r="PHG18" s="307"/>
      <c r="PHH18" s="306"/>
      <c r="PHI18" s="307"/>
      <c r="PHJ18" s="306"/>
      <c r="PHK18" s="307"/>
      <c r="PHL18" s="306"/>
      <c r="PHM18" s="307"/>
      <c r="PHN18" s="306"/>
      <c r="PHO18" s="307"/>
      <c r="PHP18" s="306"/>
      <c r="PHQ18" s="307"/>
      <c r="PHR18" s="306"/>
      <c r="PHS18" s="307"/>
      <c r="PHT18" s="306"/>
      <c r="PHU18" s="307"/>
      <c r="PHV18" s="306"/>
      <c r="PHW18" s="307"/>
      <c r="PHX18" s="306"/>
      <c r="PHY18" s="307"/>
      <c r="PHZ18" s="306"/>
      <c r="PIA18" s="307"/>
      <c r="PIB18" s="306"/>
      <c r="PIC18" s="307"/>
      <c r="PID18" s="306"/>
      <c r="PIE18" s="307"/>
      <c r="PIF18" s="306"/>
      <c r="PIG18" s="307"/>
      <c r="PIH18" s="306"/>
      <c r="PII18" s="307"/>
      <c r="PIJ18" s="306"/>
      <c r="PIK18" s="307"/>
      <c r="PIL18" s="306"/>
      <c r="PIM18" s="307"/>
      <c r="PIN18" s="306"/>
      <c r="PIO18" s="307"/>
      <c r="PIP18" s="306"/>
      <c r="PIQ18" s="307"/>
      <c r="PIR18" s="306"/>
      <c r="PIS18" s="307"/>
      <c r="PIT18" s="306"/>
      <c r="PIU18" s="307"/>
      <c r="PIV18" s="306"/>
      <c r="PIW18" s="307"/>
      <c r="PIX18" s="306"/>
      <c r="PIY18" s="307"/>
      <c r="PIZ18" s="306"/>
      <c r="PJA18" s="307"/>
      <c r="PJB18" s="306"/>
      <c r="PJC18" s="307"/>
      <c r="PJD18" s="306"/>
      <c r="PJE18" s="307"/>
      <c r="PJF18" s="306"/>
      <c r="PJG18" s="307"/>
      <c r="PJH18" s="306"/>
      <c r="PJI18" s="307"/>
      <c r="PJJ18" s="306"/>
      <c r="PJK18" s="307"/>
      <c r="PJL18" s="306"/>
      <c r="PJM18" s="307"/>
      <c r="PJN18" s="306"/>
      <c r="PJO18" s="307"/>
      <c r="PJP18" s="306"/>
      <c r="PJQ18" s="307"/>
      <c r="PJR18" s="306"/>
      <c r="PJS18" s="307"/>
      <c r="PJT18" s="306"/>
      <c r="PJU18" s="307"/>
      <c r="PJV18" s="306"/>
      <c r="PJW18" s="307"/>
      <c r="PJX18" s="306"/>
      <c r="PJY18" s="307"/>
      <c r="PJZ18" s="306"/>
      <c r="PKA18" s="307"/>
      <c r="PKB18" s="306"/>
      <c r="PKC18" s="307"/>
      <c r="PKD18" s="306"/>
      <c r="PKE18" s="307"/>
      <c r="PKF18" s="306"/>
      <c r="PKG18" s="307"/>
      <c r="PKH18" s="306"/>
      <c r="PKI18" s="307"/>
      <c r="PKJ18" s="306"/>
      <c r="PKK18" s="307"/>
      <c r="PKL18" s="306"/>
      <c r="PKM18" s="307"/>
      <c r="PKN18" s="306"/>
      <c r="PKO18" s="307"/>
      <c r="PKP18" s="306"/>
      <c r="PKQ18" s="307"/>
      <c r="PKR18" s="306"/>
      <c r="PKS18" s="307"/>
      <c r="PKT18" s="306"/>
      <c r="PKU18" s="307"/>
      <c r="PKV18" s="306"/>
      <c r="PKW18" s="307"/>
      <c r="PKX18" s="306"/>
      <c r="PKY18" s="307"/>
      <c r="PKZ18" s="306"/>
      <c r="PLA18" s="307"/>
      <c r="PLB18" s="306"/>
      <c r="PLC18" s="307"/>
      <c r="PLD18" s="306"/>
      <c r="PLE18" s="307"/>
      <c r="PLF18" s="306"/>
      <c r="PLG18" s="307"/>
      <c r="PLH18" s="306"/>
      <c r="PLI18" s="307"/>
      <c r="PLJ18" s="306"/>
      <c r="PLK18" s="307"/>
      <c r="PLL18" s="306"/>
      <c r="PLM18" s="307"/>
      <c r="PLN18" s="306"/>
      <c r="PLO18" s="307"/>
      <c r="PLP18" s="306"/>
      <c r="PLQ18" s="307"/>
      <c r="PLR18" s="306"/>
      <c r="PLS18" s="307"/>
      <c r="PLT18" s="306"/>
      <c r="PLU18" s="307"/>
      <c r="PLV18" s="306"/>
      <c r="PLW18" s="307"/>
      <c r="PLX18" s="306"/>
      <c r="PLY18" s="307"/>
      <c r="PLZ18" s="306"/>
      <c r="PMA18" s="307"/>
      <c r="PMB18" s="306"/>
      <c r="PMC18" s="307"/>
      <c r="PMD18" s="306"/>
      <c r="PME18" s="307"/>
      <c r="PMF18" s="306"/>
      <c r="PMG18" s="307"/>
      <c r="PMH18" s="306"/>
      <c r="PMI18" s="307"/>
      <c r="PMJ18" s="306"/>
      <c r="PMK18" s="307"/>
      <c r="PML18" s="306"/>
      <c r="PMM18" s="307"/>
      <c r="PMN18" s="306"/>
      <c r="PMO18" s="307"/>
      <c r="PMP18" s="306"/>
      <c r="PMQ18" s="307"/>
      <c r="PMR18" s="306"/>
      <c r="PMS18" s="307"/>
      <c r="PMT18" s="306"/>
      <c r="PMU18" s="307"/>
      <c r="PMV18" s="306"/>
      <c r="PMW18" s="307"/>
      <c r="PMX18" s="306"/>
      <c r="PMY18" s="307"/>
      <c r="PMZ18" s="306"/>
      <c r="PNA18" s="307"/>
      <c r="PNB18" s="306"/>
      <c r="PNC18" s="307"/>
      <c r="PND18" s="306"/>
      <c r="PNE18" s="307"/>
      <c r="PNF18" s="306"/>
      <c r="PNG18" s="307"/>
      <c r="PNH18" s="306"/>
      <c r="PNI18" s="307"/>
      <c r="PNJ18" s="306"/>
      <c r="PNK18" s="307"/>
      <c r="PNL18" s="306"/>
      <c r="PNM18" s="307"/>
      <c r="PNN18" s="306"/>
      <c r="PNO18" s="307"/>
      <c r="PNP18" s="306"/>
      <c r="PNQ18" s="307"/>
      <c r="PNR18" s="306"/>
      <c r="PNS18" s="307"/>
      <c r="PNT18" s="306"/>
      <c r="PNU18" s="307"/>
      <c r="PNV18" s="306"/>
      <c r="PNW18" s="307"/>
      <c r="PNX18" s="306"/>
      <c r="PNY18" s="307"/>
      <c r="PNZ18" s="306"/>
      <c r="POA18" s="307"/>
      <c r="POB18" s="306"/>
      <c r="POC18" s="307"/>
      <c r="POD18" s="306"/>
      <c r="POE18" s="307"/>
      <c r="POF18" s="306"/>
      <c r="POG18" s="307"/>
      <c r="POH18" s="306"/>
      <c r="POI18" s="307"/>
      <c r="POJ18" s="306"/>
      <c r="POK18" s="307"/>
      <c r="POL18" s="306"/>
      <c r="POM18" s="307"/>
      <c r="PON18" s="306"/>
      <c r="POO18" s="307"/>
      <c r="POP18" s="306"/>
      <c r="POQ18" s="307"/>
      <c r="POR18" s="306"/>
      <c r="POS18" s="307"/>
      <c r="POT18" s="306"/>
      <c r="POU18" s="307"/>
      <c r="POV18" s="306"/>
      <c r="POW18" s="307"/>
      <c r="POX18" s="306"/>
      <c r="POY18" s="307"/>
      <c r="POZ18" s="306"/>
      <c r="PPA18" s="307"/>
      <c r="PPB18" s="306"/>
      <c r="PPC18" s="307"/>
      <c r="PPD18" s="306"/>
      <c r="PPE18" s="307"/>
      <c r="PPF18" s="306"/>
      <c r="PPG18" s="307"/>
      <c r="PPH18" s="306"/>
      <c r="PPI18" s="307"/>
      <c r="PPJ18" s="306"/>
      <c r="PPK18" s="307"/>
      <c r="PPL18" s="306"/>
      <c r="PPM18" s="307"/>
      <c r="PPN18" s="306"/>
      <c r="PPO18" s="307"/>
      <c r="PPP18" s="306"/>
      <c r="PPQ18" s="307"/>
      <c r="PPR18" s="306"/>
      <c r="PPS18" s="307"/>
      <c r="PPT18" s="306"/>
      <c r="PPU18" s="307"/>
      <c r="PPV18" s="306"/>
      <c r="PPW18" s="307"/>
      <c r="PPX18" s="306"/>
      <c r="PPY18" s="307"/>
      <c r="PPZ18" s="306"/>
      <c r="PQA18" s="307"/>
      <c r="PQB18" s="306"/>
      <c r="PQC18" s="307"/>
      <c r="PQD18" s="306"/>
      <c r="PQE18" s="307"/>
      <c r="PQF18" s="306"/>
      <c r="PQG18" s="307"/>
      <c r="PQH18" s="306"/>
      <c r="PQI18" s="307"/>
      <c r="PQJ18" s="306"/>
      <c r="PQK18" s="307"/>
      <c r="PQL18" s="306"/>
      <c r="PQM18" s="307"/>
      <c r="PQN18" s="306"/>
      <c r="PQO18" s="307"/>
      <c r="PQP18" s="306"/>
      <c r="PQQ18" s="307"/>
      <c r="PQR18" s="306"/>
      <c r="PQS18" s="307"/>
      <c r="PQT18" s="306"/>
      <c r="PQU18" s="307"/>
      <c r="PQV18" s="306"/>
      <c r="PQW18" s="307"/>
      <c r="PQX18" s="306"/>
      <c r="PQY18" s="307"/>
      <c r="PQZ18" s="306"/>
      <c r="PRA18" s="307"/>
      <c r="PRB18" s="306"/>
      <c r="PRC18" s="307"/>
      <c r="PRD18" s="306"/>
      <c r="PRE18" s="307"/>
      <c r="PRF18" s="306"/>
      <c r="PRG18" s="307"/>
      <c r="PRH18" s="306"/>
      <c r="PRI18" s="307"/>
      <c r="PRJ18" s="306"/>
      <c r="PRK18" s="307"/>
      <c r="PRL18" s="306"/>
      <c r="PRM18" s="307"/>
      <c r="PRN18" s="306"/>
      <c r="PRO18" s="307"/>
      <c r="PRP18" s="306"/>
      <c r="PRQ18" s="307"/>
      <c r="PRR18" s="306"/>
      <c r="PRS18" s="307"/>
      <c r="PRT18" s="306"/>
      <c r="PRU18" s="307"/>
      <c r="PRV18" s="306"/>
      <c r="PRW18" s="307"/>
      <c r="PRX18" s="306"/>
      <c r="PRY18" s="307"/>
      <c r="PRZ18" s="306"/>
      <c r="PSA18" s="307"/>
      <c r="PSB18" s="306"/>
      <c r="PSC18" s="307"/>
      <c r="PSD18" s="306"/>
      <c r="PSE18" s="307"/>
      <c r="PSF18" s="306"/>
      <c r="PSG18" s="307"/>
      <c r="PSH18" s="306"/>
      <c r="PSI18" s="307"/>
      <c r="PSJ18" s="306"/>
      <c r="PSK18" s="307"/>
      <c r="PSL18" s="306"/>
      <c r="PSM18" s="307"/>
      <c r="PSN18" s="306"/>
      <c r="PSO18" s="307"/>
      <c r="PSP18" s="306"/>
      <c r="PSQ18" s="307"/>
      <c r="PSR18" s="306"/>
      <c r="PSS18" s="307"/>
      <c r="PST18" s="306"/>
      <c r="PSU18" s="307"/>
      <c r="PSV18" s="306"/>
      <c r="PSW18" s="307"/>
      <c r="PSX18" s="306"/>
      <c r="PSY18" s="307"/>
      <c r="PSZ18" s="306"/>
      <c r="PTA18" s="307"/>
      <c r="PTB18" s="306"/>
      <c r="PTC18" s="307"/>
      <c r="PTD18" s="306"/>
      <c r="PTE18" s="307"/>
      <c r="PTF18" s="306"/>
      <c r="PTG18" s="307"/>
      <c r="PTH18" s="306"/>
      <c r="PTI18" s="307"/>
      <c r="PTJ18" s="306"/>
      <c r="PTK18" s="307"/>
      <c r="PTL18" s="306"/>
      <c r="PTM18" s="307"/>
      <c r="PTN18" s="306"/>
      <c r="PTO18" s="307"/>
      <c r="PTP18" s="306"/>
      <c r="PTQ18" s="307"/>
      <c r="PTR18" s="306"/>
      <c r="PTS18" s="307"/>
      <c r="PTT18" s="306"/>
      <c r="PTU18" s="307"/>
      <c r="PTV18" s="306"/>
      <c r="PTW18" s="307"/>
      <c r="PTX18" s="306"/>
      <c r="PTY18" s="307"/>
      <c r="PTZ18" s="306"/>
      <c r="PUA18" s="307"/>
      <c r="PUB18" s="306"/>
      <c r="PUC18" s="307"/>
      <c r="PUD18" s="306"/>
      <c r="PUE18" s="307"/>
      <c r="PUF18" s="306"/>
      <c r="PUG18" s="307"/>
      <c r="PUH18" s="306"/>
      <c r="PUI18" s="307"/>
      <c r="PUJ18" s="306"/>
      <c r="PUK18" s="307"/>
      <c r="PUL18" s="306"/>
      <c r="PUM18" s="307"/>
      <c r="PUN18" s="306"/>
      <c r="PUO18" s="307"/>
      <c r="PUP18" s="306"/>
      <c r="PUQ18" s="307"/>
      <c r="PUR18" s="306"/>
      <c r="PUS18" s="307"/>
      <c r="PUT18" s="306"/>
      <c r="PUU18" s="307"/>
      <c r="PUV18" s="306"/>
      <c r="PUW18" s="307"/>
      <c r="PUX18" s="306"/>
      <c r="PUY18" s="307"/>
      <c r="PUZ18" s="306"/>
      <c r="PVA18" s="307"/>
      <c r="PVB18" s="306"/>
      <c r="PVC18" s="307"/>
      <c r="PVD18" s="306"/>
      <c r="PVE18" s="307"/>
      <c r="PVF18" s="306"/>
      <c r="PVG18" s="307"/>
      <c r="PVH18" s="306"/>
      <c r="PVI18" s="307"/>
      <c r="PVJ18" s="306"/>
      <c r="PVK18" s="307"/>
      <c r="PVL18" s="306"/>
      <c r="PVM18" s="307"/>
      <c r="PVN18" s="306"/>
      <c r="PVO18" s="307"/>
      <c r="PVP18" s="306"/>
      <c r="PVQ18" s="307"/>
      <c r="PVR18" s="306"/>
      <c r="PVS18" s="307"/>
      <c r="PVT18" s="306"/>
      <c r="PVU18" s="307"/>
      <c r="PVV18" s="306"/>
      <c r="PVW18" s="307"/>
      <c r="PVX18" s="306"/>
      <c r="PVY18" s="307"/>
      <c r="PVZ18" s="306"/>
      <c r="PWA18" s="307"/>
      <c r="PWB18" s="306"/>
      <c r="PWC18" s="307"/>
      <c r="PWD18" s="306"/>
      <c r="PWE18" s="307"/>
      <c r="PWF18" s="306"/>
      <c r="PWG18" s="307"/>
      <c r="PWH18" s="306"/>
      <c r="PWI18" s="307"/>
      <c r="PWJ18" s="306"/>
      <c r="PWK18" s="307"/>
      <c r="PWL18" s="306"/>
      <c r="PWM18" s="307"/>
      <c r="PWN18" s="306"/>
      <c r="PWO18" s="307"/>
      <c r="PWP18" s="306"/>
      <c r="PWQ18" s="307"/>
      <c r="PWR18" s="306"/>
      <c r="PWS18" s="307"/>
      <c r="PWT18" s="306"/>
      <c r="PWU18" s="307"/>
      <c r="PWV18" s="306"/>
      <c r="PWW18" s="307"/>
      <c r="PWX18" s="306"/>
      <c r="PWY18" s="307"/>
      <c r="PWZ18" s="306"/>
      <c r="PXA18" s="307"/>
      <c r="PXB18" s="306"/>
      <c r="PXC18" s="307"/>
      <c r="PXD18" s="306"/>
      <c r="PXE18" s="307"/>
      <c r="PXF18" s="306"/>
      <c r="PXG18" s="307"/>
      <c r="PXH18" s="306"/>
      <c r="PXI18" s="307"/>
      <c r="PXJ18" s="306"/>
      <c r="PXK18" s="307"/>
      <c r="PXL18" s="306"/>
      <c r="PXM18" s="307"/>
      <c r="PXN18" s="306"/>
      <c r="PXO18" s="307"/>
      <c r="PXP18" s="306"/>
      <c r="PXQ18" s="307"/>
      <c r="PXR18" s="306"/>
      <c r="PXS18" s="307"/>
      <c r="PXT18" s="306"/>
      <c r="PXU18" s="307"/>
      <c r="PXV18" s="306"/>
      <c r="PXW18" s="307"/>
      <c r="PXX18" s="306"/>
      <c r="PXY18" s="307"/>
      <c r="PXZ18" s="306"/>
      <c r="PYA18" s="307"/>
      <c r="PYB18" s="306"/>
      <c r="PYC18" s="307"/>
      <c r="PYD18" s="306"/>
      <c r="PYE18" s="307"/>
      <c r="PYF18" s="306"/>
      <c r="PYG18" s="307"/>
      <c r="PYH18" s="306"/>
      <c r="PYI18" s="307"/>
      <c r="PYJ18" s="306"/>
      <c r="PYK18" s="307"/>
      <c r="PYL18" s="306"/>
      <c r="PYM18" s="307"/>
      <c r="PYN18" s="306"/>
      <c r="PYO18" s="307"/>
      <c r="PYP18" s="306"/>
      <c r="PYQ18" s="307"/>
      <c r="PYR18" s="306"/>
      <c r="PYS18" s="307"/>
      <c r="PYT18" s="306"/>
      <c r="PYU18" s="307"/>
      <c r="PYV18" s="306"/>
      <c r="PYW18" s="307"/>
      <c r="PYX18" s="306"/>
      <c r="PYY18" s="307"/>
      <c r="PYZ18" s="306"/>
      <c r="PZA18" s="307"/>
      <c r="PZB18" s="306"/>
      <c r="PZC18" s="307"/>
      <c r="PZD18" s="306"/>
      <c r="PZE18" s="307"/>
      <c r="PZF18" s="306"/>
      <c r="PZG18" s="307"/>
      <c r="PZH18" s="306"/>
      <c r="PZI18" s="307"/>
      <c r="PZJ18" s="306"/>
      <c r="PZK18" s="307"/>
      <c r="PZL18" s="306"/>
      <c r="PZM18" s="307"/>
      <c r="PZN18" s="306"/>
      <c r="PZO18" s="307"/>
      <c r="PZP18" s="306"/>
      <c r="PZQ18" s="307"/>
      <c r="PZR18" s="306"/>
      <c r="PZS18" s="307"/>
      <c r="PZT18" s="306"/>
      <c r="PZU18" s="307"/>
      <c r="PZV18" s="306"/>
      <c r="PZW18" s="307"/>
      <c r="PZX18" s="306"/>
      <c r="PZY18" s="307"/>
      <c r="PZZ18" s="306"/>
      <c r="QAA18" s="307"/>
      <c r="QAB18" s="306"/>
      <c r="QAC18" s="307"/>
      <c r="QAD18" s="306"/>
      <c r="QAE18" s="307"/>
      <c r="QAF18" s="306"/>
      <c r="QAG18" s="307"/>
      <c r="QAH18" s="306"/>
      <c r="QAI18" s="307"/>
      <c r="QAJ18" s="306"/>
      <c r="QAK18" s="307"/>
      <c r="QAL18" s="306"/>
      <c r="QAM18" s="307"/>
      <c r="QAN18" s="306"/>
      <c r="QAO18" s="307"/>
      <c r="QAP18" s="306"/>
      <c r="QAQ18" s="307"/>
      <c r="QAR18" s="306"/>
      <c r="QAS18" s="307"/>
      <c r="QAT18" s="306"/>
      <c r="QAU18" s="307"/>
      <c r="QAV18" s="306"/>
      <c r="QAW18" s="307"/>
      <c r="QAX18" s="306"/>
      <c r="QAY18" s="307"/>
      <c r="QAZ18" s="306"/>
      <c r="QBA18" s="307"/>
      <c r="QBB18" s="306"/>
      <c r="QBC18" s="307"/>
      <c r="QBD18" s="306"/>
      <c r="QBE18" s="307"/>
      <c r="QBF18" s="306"/>
      <c r="QBG18" s="307"/>
      <c r="QBH18" s="306"/>
      <c r="QBI18" s="307"/>
      <c r="QBJ18" s="306"/>
      <c r="QBK18" s="307"/>
      <c r="QBL18" s="306"/>
      <c r="QBM18" s="307"/>
      <c r="QBN18" s="306"/>
      <c r="QBO18" s="307"/>
      <c r="QBP18" s="306"/>
      <c r="QBQ18" s="307"/>
      <c r="QBR18" s="306"/>
      <c r="QBS18" s="307"/>
      <c r="QBT18" s="306"/>
      <c r="QBU18" s="307"/>
      <c r="QBV18" s="306"/>
      <c r="QBW18" s="307"/>
      <c r="QBX18" s="306"/>
      <c r="QBY18" s="307"/>
      <c r="QBZ18" s="306"/>
      <c r="QCA18" s="307"/>
      <c r="QCB18" s="306"/>
      <c r="QCC18" s="307"/>
      <c r="QCD18" s="306"/>
      <c r="QCE18" s="307"/>
      <c r="QCF18" s="306"/>
      <c r="QCG18" s="307"/>
      <c r="QCH18" s="306"/>
      <c r="QCI18" s="307"/>
      <c r="QCJ18" s="306"/>
      <c r="QCK18" s="307"/>
      <c r="QCL18" s="306"/>
      <c r="QCM18" s="307"/>
      <c r="QCN18" s="306"/>
      <c r="QCO18" s="307"/>
      <c r="QCP18" s="306"/>
      <c r="QCQ18" s="307"/>
      <c r="QCR18" s="306"/>
      <c r="QCS18" s="307"/>
      <c r="QCT18" s="306"/>
      <c r="QCU18" s="307"/>
      <c r="QCV18" s="306"/>
      <c r="QCW18" s="307"/>
      <c r="QCX18" s="306"/>
      <c r="QCY18" s="307"/>
      <c r="QCZ18" s="306"/>
      <c r="QDA18" s="307"/>
      <c r="QDB18" s="306"/>
      <c r="QDC18" s="307"/>
      <c r="QDD18" s="306"/>
      <c r="QDE18" s="307"/>
      <c r="QDF18" s="306"/>
      <c r="QDG18" s="307"/>
      <c r="QDH18" s="306"/>
      <c r="QDI18" s="307"/>
      <c r="QDJ18" s="306"/>
      <c r="QDK18" s="307"/>
      <c r="QDL18" s="306"/>
      <c r="QDM18" s="307"/>
      <c r="QDN18" s="306"/>
      <c r="QDO18" s="307"/>
      <c r="QDP18" s="306"/>
      <c r="QDQ18" s="307"/>
      <c r="QDR18" s="306"/>
      <c r="QDS18" s="307"/>
      <c r="QDT18" s="306"/>
      <c r="QDU18" s="307"/>
      <c r="QDV18" s="306"/>
      <c r="QDW18" s="307"/>
      <c r="QDX18" s="306"/>
      <c r="QDY18" s="307"/>
      <c r="QDZ18" s="306"/>
      <c r="QEA18" s="307"/>
      <c r="QEB18" s="306"/>
      <c r="QEC18" s="307"/>
      <c r="QED18" s="306"/>
      <c r="QEE18" s="307"/>
      <c r="QEF18" s="306"/>
      <c r="QEG18" s="307"/>
      <c r="QEH18" s="306"/>
      <c r="QEI18" s="307"/>
      <c r="QEJ18" s="306"/>
      <c r="QEK18" s="307"/>
      <c r="QEL18" s="306"/>
      <c r="QEM18" s="307"/>
      <c r="QEN18" s="306"/>
      <c r="QEO18" s="307"/>
      <c r="QEP18" s="306"/>
      <c r="QEQ18" s="307"/>
      <c r="QER18" s="306"/>
      <c r="QES18" s="307"/>
      <c r="QET18" s="306"/>
      <c r="QEU18" s="307"/>
      <c r="QEV18" s="306"/>
      <c r="QEW18" s="307"/>
      <c r="QEX18" s="306"/>
      <c r="QEY18" s="307"/>
      <c r="QEZ18" s="306"/>
      <c r="QFA18" s="307"/>
      <c r="QFB18" s="306"/>
      <c r="QFC18" s="307"/>
      <c r="QFD18" s="306"/>
      <c r="QFE18" s="307"/>
      <c r="QFF18" s="306"/>
      <c r="QFG18" s="307"/>
      <c r="QFH18" s="306"/>
      <c r="QFI18" s="307"/>
      <c r="QFJ18" s="306"/>
      <c r="QFK18" s="307"/>
      <c r="QFL18" s="306"/>
      <c r="QFM18" s="307"/>
      <c r="QFN18" s="306"/>
      <c r="QFO18" s="307"/>
      <c r="QFP18" s="306"/>
      <c r="QFQ18" s="307"/>
      <c r="QFR18" s="306"/>
      <c r="QFS18" s="307"/>
      <c r="QFT18" s="306"/>
      <c r="QFU18" s="307"/>
      <c r="QFV18" s="306"/>
      <c r="QFW18" s="307"/>
      <c r="QFX18" s="306"/>
      <c r="QFY18" s="307"/>
      <c r="QFZ18" s="306"/>
      <c r="QGA18" s="307"/>
      <c r="QGB18" s="306"/>
      <c r="QGC18" s="307"/>
      <c r="QGD18" s="306"/>
      <c r="QGE18" s="307"/>
      <c r="QGF18" s="306"/>
      <c r="QGG18" s="307"/>
      <c r="QGH18" s="306"/>
      <c r="QGI18" s="307"/>
      <c r="QGJ18" s="306"/>
      <c r="QGK18" s="307"/>
      <c r="QGL18" s="306"/>
      <c r="QGM18" s="307"/>
      <c r="QGN18" s="306"/>
      <c r="QGO18" s="307"/>
      <c r="QGP18" s="306"/>
      <c r="QGQ18" s="307"/>
      <c r="QGR18" s="306"/>
      <c r="QGS18" s="307"/>
      <c r="QGT18" s="306"/>
      <c r="QGU18" s="307"/>
      <c r="QGV18" s="306"/>
      <c r="QGW18" s="307"/>
      <c r="QGX18" s="306"/>
      <c r="QGY18" s="307"/>
      <c r="QGZ18" s="306"/>
      <c r="QHA18" s="307"/>
      <c r="QHB18" s="306"/>
      <c r="QHC18" s="307"/>
      <c r="QHD18" s="306"/>
      <c r="QHE18" s="307"/>
      <c r="QHF18" s="306"/>
      <c r="QHG18" s="307"/>
      <c r="QHH18" s="306"/>
      <c r="QHI18" s="307"/>
      <c r="QHJ18" s="306"/>
      <c r="QHK18" s="307"/>
      <c r="QHL18" s="306"/>
      <c r="QHM18" s="307"/>
      <c r="QHN18" s="306"/>
      <c r="QHO18" s="307"/>
      <c r="QHP18" s="306"/>
      <c r="QHQ18" s="307"/>
      <c r="QHR18" s="306"/>
      <c r="QHS18" s="307"/>
      <c r="QHT18" s="306"/>
      <c r="QHU18" s="307"/>
      <c r="QHV18" s="306"/>
      <c r="QHW18" s="307"/>
      <c r="QHX18" s="306"/>
      <c r="QHY18" s="307"/>
      <c r="QHZ18" s="306"/>
      <c r="QIA18" s="307"/>
      <c r="QIB18" s="306"/>
      <c r="QIC18" s="307"/>
      <c r="QID18" s="306"/>
      <c r="QIE18" s="307"/>
      <c r="QIF18" s="306"/>
      <c r="QIG18" s="307"/>
      <c r="QIH18" s="306"/>
      <c r="QII18" s="307"/>
      <c r="QIJ18" s="306"/>
      <c r="QIK18" s="307"/>
      <c r="QIL18" s="306"/>
      <c r="QIM18" s="307"/>
      <c r="QIN18" s="306"/>
      <c r="QIO18" s="307"/>
      <c r="QIP18" s="306"/>
      <c r="QIQ18" s="307"/>
      <c r="QIR18" s="306"/>
      <c r="QIS18" s="307"/>
      <c r="QIT18" s="306"/>
      <c r="QIU18" s="307"/>
      <c r="QIV18" s="306"/>
      <c r="QIW18" s="307"/>
      <c r="QIX18" s="306"/>
      <c r="QIY18" s="307"/>
      <c r="QIZ18" s="306"/>
      <c r="QJA18" s="307"/>
      <c r="QJB18" s="306"/>
      <c r="QJC18" s="307"/>
      <c r="QJD18" s="306"/>
      <c r="QJE18" s="307"/>
      <c r="QJF18" s="306"/>
      <c r="QJG18" s="307"/>
      <c r="QJH18" s="306"/>
      <c r="QJI18" s="307"/>
      <c r="QJJ18" s="306"/>
      <c r="QJK18" s="307"/>
      <c r="QJL18" s="306"/>
      <c r="QJM18" s="307"/>
      <c r="QJN18" s="306"/>
      <c r="QJO18" s="307"/>
      <c r="QJP18" s="306"/>
      <c r="QJQ18" s="307"/>
      <c r="QJR18" s="306"/>
      <c r="QJS18" s="307"/>
      <c r="QJT18" s="306"/>
      <c r="QJU18" s="307"/>
      <c r="QJV18" s="306"/>
      <c r="QJW18" s="307"/>
      <c r="QJX18" s="306"/>
      <c r="QJY18" s="307"/>
      <c r="QJZ18" s="306"/>
      <c r="QKA18" s="307"/>
      <c r="QKB18" s="306"/>
      <c r="QKC18" s="307"/>
      <c r="QKD18" s="306"/>
      <c r="QKE18" s="307"/>
      <c r="QKF18" s="306"/>
      <c r="QKG18" s="307"/>
      <c r="QKH18" s="306"/>
      <c r="QKI18" s="307"/>
      <c r="QKJ18" s="306"/>
      <c r="QKK18" s="307"/>
      <c r="QKL18" s="306"/>
      <c r="QKM18" s="307"/>
      <c r="QKN18" s="306"/>
      <c r="QKO18" s="307"/>
      <c r="QKP18" s="306"/>
      <c r="QKQ18" s="307"/>
      <c r="QKR18" s="306"/>
      <c r="QKS18" s="307"/>
      <c r="QKT18" s="306"/>
      <c r="QKU18" s="307"/>
      <c r="QKV18" s="306"/>
      <c r="QKW18" s="307"/>
      <c r="QKX18" s="306"/>
      <c r="QKY18" s="307"/>
      <c r="QKZ18" s="306"/>
      <c r="QLA18" s="307"/>
      <c r="QLB18" s="306"/>
      <c r="QLC18" s="307"/>
      <c r="QLD18" s="306"/>
      <c r="QLE18" s="307"/>
      <c r="QLF18" s="306"/>
      <c r="QLG18" s="307"/>
      <c r="QLH18" s="306"/>
      <c r="QLI18" s="307"/>
      <c r="QLJ18" s="306"/>
      <c r="QLK18" s="307"/>
      <c r="QLL18" s="306"/>
      <c r="QLM18" s="307"/>
      <c r="QLN18" s="306"/>
      <c r="QLO18" s="307"/>
      <c r="QLP18" s="306"/>
      <c r="QLQ18" s="307"/>
      <c r="QLR18" s="306"/>
      <c r="QLS18" s="307"/>
      <c r="QLT18" s="306"/>
      <c r="QLU18" s="307"/>
      <c r="QLV18" s="306"/>
      <c r="QLW18" s="307"/>
      <c r="QLX18" s="306"/>
      <c r="QLY18" s="307"/>
      <c r="QLZ18" s="306"/>
      <c r="QMA18" s="307"/>
      <c r="QMB18" s="306"/>
      <c r="QMC18" s="307"/>
      <c r="QMD18" s="306"/>
      <c r="QME18" s="307"/>
      <c r="QMF18" s="306"/>
      <c r="QMG18" s="307"/>
      <c r="QMH18" s="306"/>
      <c r="QMI18" s="307"/>
      <c r="QMJ18" s="306"/>
      <c r="QMK18" s="307"/>
      <c r="QML18" s="306"/>
      <c r="QMM18" s="307"/>
      <c r="QMN18" s="306"/>
      <c r="QMO18" s="307"/>
      <c r="QMP18" s="306"/>
      <c r="QMQ18" s="307"/>
      <c r="QMR18" s="306"/>
      <c r="QMS18" s="307"/>
      <c r="QMT18" s="306"/>
      <c r="QMU18" s="307"/>
      <c r="QMV18" s="306"/>
      <c r="QMW18" s="307"/>
      <c r="QMX18" s="306"/>
      <c r="QMY18" s="307"/>
      <c r="QMZ18" s="306"/>
      <c r="QNA18" s="307"/>
      <c r="QNB18" s="306"/>
      <c r="QNC18" s="307"/>
      <c r="QND18" s="306"/>
      <c r="QNE18" s="307"/>
      <c r="QNF18" s="306"/>
      <c r="QNG18" s="307"/>
      <c r="QNH18" s="306"/>
      <c r="QNI18" s="307"/>
      <c r="QNJ18" s="306"/>
      <c r="QNK18" s="307"/>
      <c r="QNL18" s="306"/>
      <c r="QNM18" s="307"/>
      <c r="QNN18" s="306"/>
      <c r="QNO18" s="307"/>
      <c r="QNP18" s="306"/>
      <c r="QNQ18" s="307"/>
      <c r="QNR18" s="306"/>
      <c r="QNS18" s="307"/>
      <c r="QNT18" s="306"/>
      <c r="QNU18" s="307"/>
      <c r="QNV18" s="306"/>
      <c r="QNW18" s="307"/>
      <c r="QNX18" s="306"/>
      <c r="QNY18" s="307"/>
      <c r="QNZ18" s="306"/>
      <c r="QOA18" s="307"/>
      <c r="QOB18" s="306"/>
      <c r="QOC18" s="307"/>
      <c r="QOD18" s="306"/>
      <c r="QOE18" s="307"/>
      <c r="QOF18" s="306"/>
      <c r="QOG18" s="307"/>
      <c r="QOH18" s="306"/>
      <c r="QOI18" s="307"/>
      <c r="QOJ18" s="306"/>
      <c r="QOK18" s="307"/>
      <c r="QOL18" s="306"/>
      <c r="QOM18" s="307"/>
      <c r="QON18" s="306"/>
      <c r="QOO18" s="307"/>
      <c r="QOP18" s="306"/>
      <c r="QOQ18" s="307"/>
      <c r="QOR18" s="306"/>
      <c r="QOS18" s="307"/>
      <c r="QOT18" s="306"/>
      <c r="QOU18" s="307"/>
      <c r="QOV18" s="306"/>
      <c r="QOW18" s="307"/>
      <c r="QOX18" s="306"/>
      <c r="QOY18" s="307"/>
      <c r="QOZ18" s="306"/>
      <c r="QPA18" s="307"/>
      <c r="QPB18" s="306"/>
      <c r="QPC18" s="307"/>
      <c r="QPD18" s="306"/>
      <c r="QPE18" s="307"/>
      <c r="QPF18" s="306"/>
      <c r="QPG18" s="307"/>
      <c r="QPH18" s="306"/>
      <c r="QPI18" s="307"/>
      <c r="QPJ18" s="306"/>
      <c r="QPK18" s="307"/>
      <c r="QPL18" s="306"/>
      <c r="QPM18" s="307"/>
      <c r="QPN18" s="306"/>
      <c r="QPO18" s="307"/>
      <c r="QPP18" s="306"/>
      <c r="QPQ18" s="307"/>
      <c r="QPR18" s="306"/>
      <c r="QPS18" s="307"/>
      <c r="QPT18" s="306"/>
      <c r="QPU18" s="307"/>
      <c r="QPV18" s="306"/>
      <c r="QPW18" s="307"/>
      <c r="QPX18" s="306"/>
      <c r="QPY18" s="307"/>
      <c r="QPZ18" s="306"/>
      <c r="QQA18" s="307"/>
      <c r="QQB18" s="306"/>
      <c r="QQC18" s="307"/>
      <c r="QQD18" s="306"/>
      <c r="QQE18" s="307"/>
      <c r="QQF18" s="306"/>
      <c r="QQG18" s="307"/>
      <c r="QQH18" s="306"/>
      <c r="QQI18" s="307"/>
      <c r="QQJ18" s="306"/>
      <c r="QQK18" s="307"/>
      <c r="QQL18" s="306"/>
      <c r="QQM18" s="307"/>
      <c r="QQN18" s="306"/>
      <c r="QQO18" s="307"/>
      <c r="QQP18" s="306"/>
      <c r="QQQ18" s="307"/>
      <c r="QQR18" s="306"/>
      <c r="QQS18" s="307"/>
      <c r="QQT18" s="306"/>
      <c r="QQU18" s="307"/>
      <c r="QQV18" s="306"/>
      <c r="QQW18" s="307"/>
      <c r="QQX18" s="306"/>
      <c r="QQY18" s="307"/>
      <c r="QQZ18" s="306"/>
      <c r="QRA18" s="307"/>
      <c r="QRB18" s="306"/>
      <c r="QRC18" s="307"/>
      <c r="QRD18" s="306"/>
      <c r="QRE18" s="307"/>
      <c r="QRF18" s="306"/>
      <c r="QRG18" s="307"/>
      <c r="QRH18" s="306"/>
      <c r="QRI18" s="307"/>
      <c r="QRJ18" s="306"/>
      <c r="QRK18" s="307"/>
      <c r="QRL18" s="306"/>
      <c r="QRM18" s="307"/>
      <c r="QRN18" s="306"/>
      <c r="QRO18" s="307"/>
      <c r="QRP18" s="306"/>
      <c r="QRQ18" s="307"/>
      <c r="QRR18" s="306"/>
      <c r="QRS18" s="307"/>
      <c r="QRT18" s="306"/>
      <c r="QRU18" s="307"/>
      <c r="QRV18" s="306"/>
      <c r="QRW18" s="307"/>
      <c r="QRX18" s="306"/>
      <c r="QRY18" s="307"/>
      <c r="QRZ18" s="306"/>
      <c r="QSA18" s="307"/>
      <c r="QSB18" s="306"/>
      <c r="QSC18" s="307"/>
      <c r="QSD18" s="306"/>
      <c r="QSE18" s="307"/>
      <c r="QSF18" s="306"/>
      <c r="QSG18" s="307"/>
      <c r="QSH18" s="306"/>
      <c r="QSI18" s="307"/>
      <c r="QSJ18" s="306"/>
      <c r="QSK18" s="307"/>
      <c r="QSL18" s="306"/>
      <c r="QSM18" s="307"/>
      <c r="QSN18" s="306"/>
      <c r="QSO18" s="307"/>
      <c r="QSP18" s="306"/>
      <c r="QSQ18" s="307"/>
      <c r="QSR18" s="306"/>
      <c r="QSS18" s="307"/>
      <c r="QST18" s="306"/>
      <c r="QSU18" s="307"/>
      <c r="QSV18" s="306"/>
      <c r="QSW18" s="307"/>
      <c r="QSX18" s="306"/>
      <c r="QSY18" s="307"/>
      <c r="QSZ18" s="306"/>
      <c r="QTA18" s="307"/>
      <c r="QTB18" s="306"/>
      <c r="QTC18" s="307"/>
      <c r="QTD18" s="306"/>
      <c r="QTE18" s="307"/>
      <c r="QTF18" s="306"/>
      <c r="QTG18" s="307"/>
      <c r="QTH18" s="306"/>
      <c r="QTI18" s="307"/>
      <c r="QTJ18" s="306"/>
      <c r="QTK18" s="307"/>
      <c r="QTL18" s="306"/>
      <c r="QTM18" s="307"/>
      <c r="QTN18" s="306"/>
      <c r="QTO18" s="307"/>
      <c r="QTP18" s="306"/>
      <c r="QTQ18" s="307"/>
      <c r="QTR18" s="306"/>
      <c r="QTS18" s="307"/>
      <c r="QTT18" s="306"/>
      <c r="QTU18" s="307"/>
      <c r="QTV18" s="306"/>
      <c r="QTW18" s="307"/>
      <c r="QTX18" s="306"/>
      <c r="QTY18" s="307"/>
      <c r="QTZ18" s="306"/>
      <c r="QUA18" s="307"/>
      <c r="QUB18" s="306"/>
      <c r="QUC18" s="307"/>
      <c r="QUD18" s="306"/>
      <c r="QUE18" s="307"/>
      <c r="QUF18" s="306"/>
      <c r="QUG18" s="307"/>
      <c r="QUH18" s="306"/>
      <c r="QUI18" s="307"/>
      <c r="QUJ18" s="306"/>
      <c r="QUK18" s="307"/>
      <c r="QUL18" s="306"/>
      <c r="QUM18" s="307"/>
      <c r="QUN18" s="306"/>
      <c r="QUO18" s="307"/>
      <c r="QUP18" s="306"/>
      <c r="QUQ18" s="307"/>
      <c r="QUR18" s="306"/>
      <c r="QUS18" s="307"/>
      <c r="QUT18" s="306"/>
      <c r="QUU18" s="307"/>
      <c r="QUV18" s="306"/>
      <c r="QUW18" s="307"/>
      <c r="QUX18" s="306"/>
      <c r="QUY18" s="307"/>
      <c r="QUZ18" s="306"/>
      <c r="QVA18" s="307"/>
      <c r="QVB18" s="306"/>
      <c r="QVC18" s="307"/>
      <c r="QVD18" s="306"/>
      <c r="QVE18" s="307"/>
      <c r="QVF18" s="306"/>
      <c r="QVG18" s="307"/>
      <c r="QVH18" s="306"/>
      <c r="QVI18" s="307"/>
      <c r="QVJ18" s="306"/>
      <c r="QVK18" s="307"/>
      <c r="QVL18" s="306"/>
      <c r="QVM18" s="307"/>
      <c r="QVN18" s="306"/>
      <c r="QVO18" s="307"/>
      <c r="QVP18" s="306"/>
      <c r="QVQ18" s="307"/>
      <c r="QVR18" s="306"/>
      <c r="QVS18" s="307"/>
      <c r="QVT18" s="306"/>
      <c r="QVU18" s="307"/>
      <c r="QVV18" s="306"/>
      <c r="QVW18" s="307"/>
      <c r="QVX18" s="306"/>
      <c r="QVY18" s="307"/>
      <c r="QVZ18" s="306"/>
      <c r="QWA18" s="307"/>
      <c r="QWB18" s="306"/>
      <c r="QWC18" s="307"/>
      <c r="QWD18" s="306"/>
      <c r="QWE18" s="307"/>
      <c r="QWF18" s="306"/>
      <c r="QWG18" s="307"/>
      <c r="QWH18" s="306"/>
      <c r="QWI18" s="307"/>
      <c r="QWJ18" s="306"/>
      <c r="QWK18" s="307"/>
      <c r="QWL18" s="306"/>
      <c r="QWM18" s="307"/>
      <c r="QWN18" s="306"/>
      <c r="QWO18" s="307"/>
      <c r="QWP18" s="306"/>
      <c r="QWQ18" s="307"/>
      <c r="QWR18" s="306"/>
      <c r="QWS18" s="307"/>
      <c r="QWT18" s="306"/>
      <c r="QWU18" s="307"/>
      <c r="QWV18" s="306"/>
      <c r="QWW18" s="307"/>
      <c r="QWX18" s="306"/>
      <c r="QWY18" s="307"/>
      <c r="QWZ18" s="306"/>
      <c r="QXA18" s="307"/>
      <c r="QXB18" s="306"/>
      <c r="QXC18" s="307"/>
      <c r="QXD18" s="306"/>
      <c r="QXE18" s="307"/>
      <c r="QXF18" s="306"/>
      <c r="QXG18" s="307"/>
      <c r="QXH18" s="306"/>
      <c r="QXI18" s="307"/>
      <c r="QXJ18" s="306"/>
      <c r="QXK18" s="307"/>
      <c r="QXL18" s="306"/>
      <c r="QXM18" s="307"/>
      <c r="QXN18" s="306"/>
      <c r="QXO18" s="307"/>
      <c r="QXP18" s="306"/>
      <c r="QXQ18" s="307"/>
      <c r="QXR18" s="306"/>
      <c r="QXS18" s="307"/>
      <c r="QXT18" s="306"/>
      <c r="QXU18" s="307"/>
      <c r="QXV18" s="306"/>
      <c r="QXW18" s="307"/>
      <c r="QXX18" s="306"/>
      <c r="QXY18" s="307"/>
      <c r="QXZ18" s="306"/>
      <c r="QYA18" s="307"/>
      <c r="QYB18" s="306"/>
      <c r="QYC18" s="307"/>
      <c r="QYD18" s="306"/>
      <c r="QYE18" s="307"/>
      <c r="QYF18" s="306"/>
      <c r="QYG18" s="307"/>
      <c r="QYH18" s="306"/>
      <c r="QYI18" s="307"/>
      <c r="QYJ18" s="306"/>
      <c r="QYK18" s="307"/>
      <c r="QYL18" s="306"/>
      <c r="QYM18" s="307"/>
      <c r="QYN18" s="306"/>
      <c r="QYO18" s="307"/>
      <c r="QYP18" s="306"/>
      <c r="QYQ18" s="307"/>
      <c r="QYR18" s="306"/>
      <c r="QYS18" s="307"/>
      <c r="QYT18" s="306"/>
      <c r="QYU18" s="307"/>
      <c r="QYV18" s="306"/>
      <c r="QYW18" s="307"/>
      <c r="QYX18" s="306"/>
      <c r="QYY18" s="307"/>
      <c r="QYZ18" s="306"/>
      <c r="QZA18" s="307"/>
      <c r="QZB18" s="306"/>
      <c r="QZC18" s="307"/>
      <c r="QZD18" s="306"/>
      <c r="QZE18" s="307"/>
      <c r="QZF18" s="306"/>
      <c r="QZG18" s="307"/>
      <c r="QZH18" s="306"/>
      <c r="QZI18" s="307"/>
      <c r="QZJ18" s="306"/>
      <c r="QZK18" s="307"/>
      <c r="QZL18" s="306"/>
      <c r="QZM18" s="307"/>
      <c r="QZN18" s="306"/>
      <c r="QZO18" s="307"/>
      <c r="QZP18" s="306"/>
      <c r="QZQ18" s="307"/>
      <c r="QZR18" s="306"/>
      <c r="QZS18" s="307"/>
      <c r="QZT18" s="306"/>
      <c r="QZU18" s="307"/>
      <c r="QZV18" s="306"/>
      <c r="QZW18" s="307"/>
      <c r="QZX18" s="306"/>
      <c r="QZY18" s="307"/>
      <c r="QZZ18" s="306"/>
      <c r="RAA18" s="307"/>
      <c r="RAB18" s="306"/>
      <c r="RAC18" s="307"/>
      <c r="RAD18" s="306"/>
      <c r="RAE18" s="307"/>
      <c r="RAF18" s="306"/>
      <c r="RAG18" s="307"/>
      <c r="RAH18" s="306"/>
      <c r="RAI18" s="307"/>
      <c r="RAJ18" s="306"/>
      <c r="RAK18" s="307"/>
      <c r="RAL18" s="306"/>
      <c r="RAM18" s="307"/>
      <c r="RAN18" s="306"/>
      <c r="RAO18" s="307"/>
      <c r="RAP18" s="306"/>
      <c r="RAQ18" s="307"/>
      <c r="RAR18" s="306"/>
      <c r="RAS18" s="307"/>
      <c r="RAT18" s="306"/>
      <c r="RAU18" s="307"/>
      <c r="RAV18" s="306"/>
      <c r="RAW18" s="307"/>
      <c r="RAX18" s="306"/>
      <c r="RAY18" s="307"/>
      <c r="RAZ18" s="306"/>
      <c r="RBA18" s="307"/>
      <c r="RBB18" s="306"/>
      <c r="RBC18" s="307"/>
      <c r="RBD18" s="306"/>
      <c r="RBE18" s="307"/>
      <c r="RBF18" s="306"/>
      <c r="RBG18" s="307"/>
      <c r="RBH18" s="306"/>
      <c r="RBI18" s="307"/>
      <c r="RBJ18" s="306"/>
      <c r="RBK18" s="307"/>
      <c r="RBL18" s="306"/>
      <c r="RBM18" s="307"/>
      <c r="RBN18" s="306"/>
      <c r="RBO18" s="307"/>
      <c r="RBP18" s="306"/>
      <c r="RBQ18" s="307"/>
      <c r="RBR18" s="306"/>
      <c r="RBS18" s="307"/>
      <c r="RBT18" s="306"/>
      <c r="RBU18" s="307"/>
      <c r="RBV18" s="306"/>
      <c r="RBW18" s="307"/>
      <c r="RBX18" s="306"/>
      <c r="RBY18" s="307"/>
      <c r="RBZ18" s="306"/>
      <c r="RCA18" s="307"/>
      <c r="RCB18" s="306"/>
      <c r="RCC18" s="307"/>
      <c r="RCD18" s="306"/>
      <c r="RCE18" s="307"/>
      <c r="RCF18" s="306"/>
      <c r="RCG18" s="307"/>
      <c r="RCH18" s="306"/>
      <c r="RCI18" s="307"/>
      <c r="RCJ18" s="306"/>
      <c r="RCK18" s="307"/>
      <c r="RCL18" s="306"/>
      <c r="RCM18" s="307"/>
      <c r="RCN18" s="306"/>
      <c r="RCO18" s="307"/>
      <c r="RCP18" s="306"/>
      <c r="RCQ18" s="307"/>
      <c r="RCR18" s="306"/>
      <c r="RCS18" s="307"/>
      <c r="RCT18" s="306"/>
      <c r="RCU18" s="307"/>
      <c r="RCV18" s="306"/>
      <c r="RCW18" s="307"/>
      <c r="RCX18" s="306"/>
      <c r="RCY18" s="307"/>
      <c r="RCZ18" s="306"/>
      <c r="RDA18" s="307"/>
      <c r="RDB18" s="306"/>
      <c r="RDC18" s="307"/>
      <c r="RDD18" s="306"/>
      <c r="RDE18" s="307"/>
      <c r="RDF18" s="306"/>
      <c r="RDG18" s="307"/>
      <c r="RDH18" s="306"/>
      <c r="RDI18" s="307"/>
      <c r="RDJ18" s="306"/>
      <c r="RDK18" s="307"/>
      <c r="RDL18" s="306"/>
      <c r="RDM18" s="307"/>
      <c r="RDN18" s="306"/>
      <c r="RDO18" s="307"/>
      <c r="RDP18" s="306"/>
      <c r="RDQ18" s="307"/>
      <c r="RDR18" s="306"/>
      <c r="RDS18" s="307"/>
      <c r="RDT18" s="306"/>
      <c r="RDU18" s="307"/>
      <c r="RDV18" s="306"/>
      <c r="RDW18" s="307"/>
      <c r="RDX18" s="306"/>
      <c r="RDY18" s="307"/>
      <c r="RDZ18" s="306"/>
      <c r="REA18" s="307"/>
      <c r="REB18" s="306"/>
      <c r="REC18" s="307"/>
      <c r="RED18" s="306"/>
      <c r="REE18" s="307"/>
      <c r="REF18" s="306"/>
      <c r="REG18" s="307"/>
      <c r="REH18" s="306"/>
      <c r="REI18" s="307"/>
      <c r="REJ18" s="306"/>
      <c r="REK18" s="307"/>
      <c r="REL18" s="306"/>
      <c r="REM18" s="307"/>
      <c r="REN18" s="306"/>
      <c r="REO18" s="307"/>
      <c r="REP18" s="306"/>
      <c r="REQ18" s="307"/>
      <c r="RER18" s="306"/>
      <c r="RES18" s="307"/>
      <c r="RET18" s="306"/>
      <c r="REU18" s="307"/>
      <c r="REV18" s="306"/>
      <c r="REW18" s="307"/>
      <c r="REX18" s="306"/>
      <c r="REY18" s="307"/>
      <c r="REZ18" s="306"/>
      <c r="RFA18" s="307"/>
      <c r="RFB18" s="306"/>
      <c r="RFC18" s="307"/>
      <c r="RFD18" s="306"/>
      <c r="RFE18" s="307"/>
      <c r="RFF18" s="306"/>
      <c r="RFG18" s="307"/>
      <c r="RFH18" s="306"/>
      <c r="RFI18" s="307"/>
      <c r="RFJ18" s="306"/>
      <c r="RFK18" s="307"/>
      <c r="RFL18" s="306"/>
      <c r="RFM18" s="307"/>
      <c r="RFN18" s="306"/>
      <c r="RFO18" s="307"/>
      <c r="RFP18" s="306"/>
      <c r="RFQ18" s="307"/>
      <c r="RFR18" s="306"/>
      <c r="RFS18" s="307"/>
      <c r="RFT18" s="306"/>
      <c r="RFU18" s="307"/>
      <c r="RFV18" s="306"/>
      <c r="RFW18" s="307"/>
      <c r="RFX18" s="306"/>
      <c r="RFY18" s="307"/>
      <c r="RFZ18" s="306"/>
      <c r="RGA18" s="307"/>
      <c r="RGB18" s="306"/>
      <c r="RGC18" s="307"/>
      <c r="RGD18" s="306"/>
      <c r="RGE18" s="307"/>
      <c r="RGF18" s="306"/>
      <c r="RGG18" s="307"/>
      <c r="RGH18" s="306"/>
      <c r="RGI18" s="307"/>
      <c r="RGJ18" s="306"/>
      <c r="RGK18" s="307"/>
      <c r="RGL18" s="306"/>
      <c r="RGM18" s="307"/>
      <c r="RGN18" s="306"/>
      <c r="RGO18" s="307"/>
      <c r="RGP18" s="306"/>
      <c r="RGQ18" s="307"/>
      <c r="RGR18" s="306"/>
      <c r="RGS18" s="307"/>
      <c r="RGT18" s="306"/>
      <c r="RGU18" s="307"/>
      <c r="RGV18" s="306"/>
      <c r="RGW18" s="307"/>
      <c r="RGX18" s="306"/>
      <c r="RGY18" s="307"/>
      <c r="RGZ18" s="306"/>
      <c r="RHA18" s="307"/>
      <c r="RHB18" s="306"/>
      <c r="RHC18" s="307"/>
      <c r="RHD18" s="306"/>
      <c r="RHE18" s="307"/>
      <c r="RHF18" s="306"/>
      <c r="RHG18" s="307"/>
      <c r="RHH18" s="306"/>
      <c r="RHI18" s="307"/>
      <c r="RHJ18" s="306"/>
      <c r="RHK18" s="307"/>
      <c r="RHL18" s="306"/>
      <c r="RHM18" s="307"/>
      <c r="RHN18" s="306"/>
      <c r="RHO18" s="307"/>
      <c r="RHP18" s="306"/>
      <c r="RHQ18" s="307"/>
      <c r="RHR18" s="306"/>
      <c r="RHS18" s="307"/>
      <c r="RHT18" s="306"/>
      <c r="RHU18" s="307"/>
      <c r="RHV18" s="306"/>
      <c r="RHW18" s="307"/>
      <c r="RHX18" s="306"/>
      <c r="RHY18" s="307"/>
      <c r="RHZ18" s="306"/>
      <c r="RIA18" s="307"/>
      <c r="RIB18" s="306"/>
      <c r="RIC18" s="307"/>
      <c r="RID18" s="306"/>
      <c r="RIE18" s="307"/>
      <c r="RIF18" s="306"/>
      <c r="RIG18" s="307"/>
      <c r="RIH18" s="306"/>
      <c r="RII18" s="307"/>
      <c r="RIJ18" s="306"/>
      <c r="RIK18" s="307"/>
      <c r="RIL18" s="306"/>
      <c r="RIM18" s="307"/>
      <c r="RIN18" s="306"/>
      <c r="RIO18" s="307"/>
      <c r="RIP18" s="306"/>
      <c r="RIQ18" s="307"/>
      <c r="RIR18" s="306"/>
      <c r="RIS18" s="307"/>
      <c r="RIT18" s="306"/>
      <c r="RIU18" s="307"/>
      <c r="RIV18" s="306"/>
      <c r="RIW18" s="307"/>
      <c r="RIX18" s="306"/>
      <c r="RIY18" s="307"/>
      <c r="RIZ18" s="306"/>
      <c r="RJA18" s="307"/>
      <c r="RJB18" s="306"/>
      <c r="RJC18" s="307"/>
      <c r="RJD18" s="306"/>
      <c r="RJE18" s="307"/>
      <c r="RJF18" s="306"/>
      <c r="RJG18" s="307"/>
      <c r="RJH18" s="306"/>
      <c r="RJI18" s="307"/>
      <c r="RJJ18" s="306"/>
      <c r="RJK18" s="307"/>
      <c r="RJL18" s="306"/>
      <c r="RJM18" s="307"/>
      <c r="RJN18" s="306"/>
      <c r="RJO18" s="307"/>
      <c r="RJP18" s="306"/>
      <c r="RJQ18" s="307"/>
      <c r="RJR18" s="306"/>
      <c r="RJS18" s="307"/>
      <c r="RJT18" s="306"/>
      <c r="RJU18" s="307"/>
      <c r="RJV18" s="306"/>
      <c r="RJW18" s="307"/>
      <c r="RJX18" s="306"/>
      <c r="RJY18" s="307"/>
      <c r="RJZ18" s="306"/>
      <c r="RKA18" s="307"/>
      <c r="RKB18" s="306"/>
      <c r="RKC18" s="307"/>
      <c r="RKD18" s="306"/>
      <c r="RKE18" s="307"/>
      <c r="RKF18" s="306"/>
      <c r="RKG18" s="307"/>
      <c r="RKH18" s="306"/>
      <c r="RKI18" s="307"/>
      <c r="RKJ18" s="306"/>
      <c r="RKK18" s="307"/>
      <c r="RKL18" s="306"/>
      <c r="RKM18" s="307"/>
      <c r="RKN18" s="306"/>
      <c r="RKO18" s="307"/>
      <c r="RKP18" s="306"/>
      <c r="RKQ18" s="307"/>
      <c r="RKR18" s="306"/>
      <c r="RKS18" s="307"/>
      <c r="RKT18" s="306"/>
      <c r="RKU18" s="307"/>
      <c r="RKV18" s="306"/>
      <c r="RKW18" s="307"/>
      <c r="RKX18" s="306"/>
      <c r="RKY18" s="307"/>
      <c r="RKZ18" s="306"/>
      <c r="RLA18" s="307"/>
      <c r="RLB18" s="306"/>
      <c r="RLC18" s="307"/>
      <c r="RLD18" s="306"/>
      <c r="RLE18" s="307"/>
      <c r="RLF18" s="306"/>
      <c r="RLG18" s="307"/>
      <c r="RLH18" s="306"/>
      <c r="RLI18" s="307"/>
      <c r="RLJ18" s="306"/>
      <c r="RLK18" s="307"/>
      <c r="RLL18" s="306"/>
      <c r="RLM18" s="307"/>
      <c r="RLN18" s="306"/>
      <c r="RLO18" s="307"/>
      <c r="RLP18" s="306"/>
      <c r="RLQ18" s="307"/>
      <c r="RLR18" s="306"/>
      <c r="RLS18" s="307"/>
      <c r="RLT18" s="306"/>
      <c r="RLU18" s="307"/>
      <c r="RLV18" s="306"/>
      <c r="RLW18" s="307"/>
      <c r="RLX18" s="306"/>
      <c r="RLY18" s="307"/>
      <c r="RLZ18" s="306"/>
      <c r="RMA18" s="307"/>
      <c r="RMB18" s="306"/>
      <c r="RMC18" s="307"/>
      <c r="RMD18" s="306"/>
      <c r="RME18" s="307"/>
      <c r="RMF18" s="306"/>
      <c r="RMG18" s="307"/>
      <c r="RMH18" s="306"/>
      <c r="RMI18" s="307"/>
      <c r="RMJ18" s="306"/>
      <c r="RMK18" s="307"/>
      <c r="RML18" s="306"/>
      <c r="RMM18" s="307"/>
      <c r="RMN18" s="306"/>
      <c r="RMO18" s="307"/>
      <c r="RMP18" s="306"/>
      <c r="RMQ18" s="307"/>
      <c r="RMR18" s="306"/>
      <c r="RMS18" s="307"/>
      <c r="RMT18" s="306"/>
      <c r="RMU18" s="307"/>
      <c r="RMV18" s="306"/>
      <c r="RMW18" s="307"/>
      <c r="RMX18" s="306"/>
      <c r="RMY18" s="307"/>
      <c r="RMZ18" s="306"/>
      <c r="RNA18" s="307"/>
      <c r="RNB18" s="306"/>
      <c r="RNC18" s="307"/>
      <c r="RND18" s="306"/>
      <c r="RNE18" s="307"/>
      <c r="RNF18" s="306"/>
      <c r="RNG18" s="307"/>
      <c r="RNH18" s="306"/>
      <c r="RNI18" s="307"/>
      <c r="RNJ18" s="306"/>
      <c r="RNK18" s="307"/>
      <c r="RNL18" s="306"/>
      <c r="RNM18" s="307"/>
      <c r="RNN18" s="306"/>
      <c r="RNO18" s="307"/>
      <c r="RNP18" s="306"/>
      <c r="RNQ18" s="307"/>
      <c r="RNR18" s="306"/>
      <c r="RNS18" s="307"/>
      <c r="RNT18" s="306"/>
      <c r="RNU18" s="307"/>
      <c r="RNV18" s="306"/>
      <c r="RNW18" s="307"/>
      <c r="RNX18" s="306"/>
      <c r="RNY18" s="307"/>
      <c r="RNZ18" s="306"/>
      <c r="ROA18" s="307"/>
      <c r="ROB18" s="306"/>
      <c r="ROC18" s="307"/>
      <c r="ROD18" s="306"/>
      <c r="ROE18" s="307"/>
      <c r="ROF18" s="306"/>
      <c r="ROG18" s="307"/>
      <c r="ROH18" s="306"/>
      <c r="ROI18" s="307"/>
      <c r="ROJ18" s="306"/>
      <c r="ROK18" s="307"/>
      <c r="ROL18" s="306"/>
      <c r="ROM18" s="307"/>
      <c r="RON18" s="306"/>
      <c r="ROO18" s="307"/>
      <c r="ROP18" s="306"/>
      <c r="ROQ18" s="307"/>
      <c r="ROR18" s="306"/>
      <c r="ROS18" s="307"/>
      <c r="ROT18" s="306"/>
      <c r="ROU18" s="307"/>
      <c r="ROV18" s="306"/>
      <c r="ROW18" s="307"/>
      <c r="ROX18" s="306"/>
      <c r="ROY18" s="307"/>
      <c r="ROZ18" s="306"/>
      <c r="RPA18" s="307"/>
      <c r="RPB18" s="306"/>
      <c r="RPC18" s="307"/>
      <c r="RPD18" s="306"/>
      <c r="RPE18" s="307"/>
      <c r="RPF18" s="306"/>
      <c r="RPG18" s="307"/>
      <c r="RPH18" s="306"/>
      <c r="RPI18" s="307"/>
      <c r="RPJ18" s="306"/>
      <c r="RPK18" s="307"/>
      <c r="RPL18" s="306"/>
      <c r="RPM18" s="307"/>
      <c r="RPN18" s="306"/>
      <c r="RPO18" s="307"/>
      <c r="RPP18" s="306"/>
      <c r="RPQ18" s="307"/>
      <c r="RPR18" s="306"/>
      <c r="RPS18" s="307"/>
      <c r="RPT18" s="306"/>
      <c r="RPU18" s="307"/>
      <c r="RPV18" s="306"/>
      <c r="RPW18" s="307"/>
      <c r="RPX18" s="306"/>
      <c r="RPY18" s="307"/>
      <c r="RPZ18" s="306"/>
      <c r="RQA18" s="307"/>
      <c r="RQB18" s="306"/>
      <c r="RQC18" s="307"/>
      <c r="RQD18" s="306"/>
      <c r="RQE18" s="307"/>
      <c r="RQF18" s="306"/>
      <c r="RQG18" s="307"/>
      <c r="RQH18" s="306"/>
      <c r="RQI18" s="307"/>
      <c r="RQJ18" s="306"/>
      <c r="RQK18" s="307"/>
      <c r="RQL18" s="306"/>
      <c r="RQM18" s="307"/>
      <c r="RQN18" s="306"/>
      <c r="RQO18" s="307"/>
      <c r="RQP18" s="306"/>
      <c r="RQQ18" s="307"/>
      <c r="RQR18" s="306"/>
      <c r="RQS18" s="307"/>
      <c r="RQT18" s="306"/>
      <c r="RQU18" s="307"/>
      <c r="RQV18" s="306"/>
      <c r="RQW18" s="307"/>
      <c r="RQX18" s="306"/>
      <c r="RQY18" s="307"/>
      <c r="RQZ18" s="306"/>
      <c r="RRA18" s="307"/>
      <c r="RRB18" s="306"/>
      <c r="RRC18" s="307"/>
      <c r="RRD18" s="306"/>
      <c r="RRE18" s="307"/>
      <c r="RRF18" s="306"/>
      <c r="RRG18" s="307"/>
      <c r="RRH18" s="306"/>
      <c r="RRI18" s="307"/>
      <c r="RRJ18" s="306"/>
      <c r="RRK18" s="307"/>
      <c r="RRL18" s="306"/>
      <c r="RRM18" s="307"/>
      <c r="RRN18" s="306"/>
      <c r="RRO18" s="307"/>
      <c r="RRP18" s="306"/>
      <c r="RRQ18" s="307"/>
      <c r="RRR18" s="306"/>
      <c r="RRS18" s="307"/>
      <c r="RRT18" s="306"/>
      <c r="RRU18" s="307"/>
      <c r="RRV18" s="306"/>
      <c r="RRW18" s="307"/>
      <c r="RRX18" s="306"/>
      <c r="RRY18" s="307"/>
      <c r="RRZ18" s="306"/>
      <c r="RSA18" s="307"/>
      <c r="RSB18" s="306"/>
      <c r="RSC18" s="307"/>
      <c r="RSD18" s="306"/>
      <c r="RSE18" s="307"/>
      <c r="RSF18" s="306"/>
      <c r="RSG18" s="307"/>
      <c r="RSH18" s="306"/>
      <c r="RSI18" s="307"/>
      <c r="RSJ18" s="306"/>
      <c r="RSK18" s="307"/>
      <c r="RSL18" s="306"/>
      <c r="RSM18" s="307"/>
      <c r="RSN18" s="306"/>
      <c r="RSO18" s="307"/>
      <c r="RSP18" s="306"/>
      <c r="RSQ18" s="307"/>
      <c r="RSR18" s="306"/>
      <c r="RSS18" s="307"/>
      <c r="RST18" s="306"/>
      <c r="RSU18" s="307"/>
      <c r="RSV18" s="306"/>
      <c r="RSW18" s="307"/>
      <c r="RSX18" s="306"/>
      <c r="RSY18" s="307"/>
      <c r="RSZ18" s="306"/>
      <c r="RTA18" s="307"/>
      <c r="RTB18" s="306"/>
      <c r="RTC18" s="307"/>
      <c r="RTD18" s="306"/>
      <c r="RTE18" s="307"/>
      <c r="RTF18" s="306"/>
      <c r="RTG18" s="307"/>
      <c r="RTH18" s="306"/>
      <c r="RTI18" s="307"/>
      <c r="RTJ18" s="306"/>
      <c r="RTK18" s="307"/>
      <c r="RTL18" s="306"/>
      <c r="RTM18" s="307"/>
      <c r="RTN18" s="306"/>
      <c r="RTO18" s="307"/>
      <c r="RTP18" s="306"/>
      <c r="RTQ18" s="307"/>
      <c r="RTR18" s="306"/>
      <c r="RTS18" s="307"/>
      <c r="RTT18" s="306"/>
      <c r="RTU18" s="307"/>
      <c r="RTV18" s="306"/>
      <c r="RTW18" s="307"/>
      <c r="RTX18" s="306"/>
      <c r="RTY18" s="307"/>
      <c r="RTZ18" s="306"/>
      <c r="RUA18" s="307"/>
      <c r="RUB18" s="306"/>
      <c r="RUC18" s="307"/>
      <c r="RUD18" s="306"/>
      <c r="RUE18" s="307"/>
      <c r="RUF18" s="306"/>
      <c r="RUG18" s="307"/>
      <c r="RUH18" s="306"/>
      <c r="RUI18" s="307"/>
      <c r="RUJ18" s="306"/>
      <c r="RUK18" s="307"/>
      <c r="RUL18" s="306"/>
      <c r="RUM18" s="307"/>
      <c r="RUN18" s="306"/>
      <c r="RUO18" s="307"/>
      <c r="RUP18" s="306"/>
      <c r="RUQ18" s="307"/>
      <c r="RUR18" s="306"/>
      <c r="RUS18" s="307"/>
      <c r="RUT18" s="306"/>
      <c r="RUU18" s="307"/>
      <c r="RUV18" s="306"/>
      <c r="RUW18" s="307"/>
      <c r="RUX18" s="306"/>
      <c r="RUY18" s="307"/>
      <c r="RUZ18" s="306"/>
      <c r="RVA18" s="307"/>
      <c r="RVB18" s="306"/>
      <c r="RVC18" s="307"/>
      <c r="RVD18" s="306"/>
      <c r="RVE18" s="307"/>
      <c r="RVF18" s="306"/>
      <c r="RVG18" s="307"/>
      <c r="RVH18" s="306"/>
      <c r="RVI18" s="307"/>
      <c r="RVJ18" s="306"/>
      <c r="RVK18" s="307"/>
      <c r="RVL18" s="306"/>
      <c r="RVM18" s="307"/>
      <c r="RVN18" s="306"/>
      <c r="RVO18" s="307"/>
      <c r="RVP18" s="306"/>
      <c r="RVQ18" s="307"/>
      <c r="RVR18" s="306"/>
      <c r="RVS18" s="307"/>
      <c r="RVT18" s="306"/>
      <c r="RVU18" s="307"/>
      <c r="RVV18" s="306"/>
      <c r="RVW18" s="307"/>
      <c r="RVX18" s="306"/>
      <c r="RVY18" s="307"/>
      <c r="RVZ18" s="306"/>
      <c r="RWA18" s="307"/>
      <c r="RWB18" s="306"/>
      <c r="RWC18" s="307"/>
      <c r="RWD18" s="306"/>
      <c r="RWE18" s="307"/>
      <c r="RWF18" s="306"/>
      <c r="RWG18" s="307"/>
      <c r="RWH18" s="306"/>
      <c r="RWI18" s="307"/>
      <c r="RWJ18" s="306"/>
      <c r="RWK18" s="307"/>
      <c r="RWL18" s="306"/>
      <c r="RWM18" s="307"/>
      <c r="RWN18" s="306"/>
      <c r="RWO18" s="307"/>
      <c r="RWP18" s="306"/>
      <c r="RWQ18" s="307"/>
      <c r="RWR18" s="306"/>
      <c r="RWS18" s="307"/>
      <c r="RWT18" s="306"/>
      <c r="RWU18" s="307"/>
      <c r="RWV18" s="306"/>
      <c r="RWW18" s="307"/>
      <c r="RWX18" s="306"/>
      <c r="RWY18" s="307"/>
      <c r="RWZ18" s="306"/>
      <c r="RXA18" s="307"/>
      <c r="RXB18" s="306"/>
      <c r="RXC18" s="307"/>
      <c r="RXD18" s="306"/>
      <c r="RXE18" s="307"/>
      <c r="RXF18" s="306"/>
      <c r="RXG18" s="307"/>
      <c r="RXH18" s="306"/>
      <c r="RXI18" s="307"/>
      <c r="RXJ18" s="306"/>
      <c r="RXK18" s="307"/>
      <c r="RXL18" s="306"/>
      <c r="RXM18" s="307"/>
      <c r="RXN18" s="306"/>
      <c r="RXO18" s="307"/>
      <c r="RXP18" s="306"/>
      <c r="RXQ18" s="307"/>
      <c r="RXR18" s="306"/>
      <c r="RXS18" s="307"/>
      <c r="RXT18" s="306"/>
      <c r="RXU18" s="307"/>
      <c r="RXV18" s="306"/>
      <c r="RXW18" s="307"/>
      <c r="RXX18" s="306"/>
      <c r="RXY18" s="307"/>
      <c r="RXZ18" s="306"/>
      <c r="RYA18" s="307"/>
      <c r="RYB18" s="306"/>
      <c r="RYC18" s="307"/>
      <c r="RYD18" s="306"/>
      <c r="RYE18" s="307"/>
      <c r="RYF18" s="306"/>
      <c r="RYG18" s="307"/>
      <c r="RYH18" s="306"/>
      <c r="RYI18" s="307"/>
      <c r="RYJ18" s="306"/>
      <c r="RYK18" s="307"/>
      <c r="RYL18" s="306"/>
      <c r="RYM18" s="307"/>
      <c r="RYN18" s="306"/>
      <c r="RYO18" s="307"/>
      <c r="RYP18" s="306"/>
      <c r="RYQ18" s="307"/>
      <c r="RYR18" s="306"/>
      <c r="RYS18" s="307"/>
      <c r="RYT18" s="306"/>
      <c r="RYU18" s="307"/>
      <c r="RYV18" s="306"/>
      <c r="RYW18" s="307"/>
      <c r="RYX18" s="306"/>
      <c r="RYY18" s="307"/>
      <c r="RYZ18" s="306"/>
      <c r="RZA18" s="307"/>
      <c r="RZB18" s="306"/>
      <c r="RZC18" s="307"/>
      <c r="RZD18" s="306"/>
      <c r="RZE18" s="307"/>
      <c r="RZF18" s="306"/>
      <c r="RZG18" s="307"/>
      <c r="RZH18" s="306"/>
      <c r="RZI18" s="307"/>
      <c r="RZJ18" s="306"/>
      <c r="RZK18" s="307"/>
      <c r="RZL18" s="306"/>
      <c r="RZM18" s="307"/>
      <c r="RZN18" s="306"/>
      <c r="RZO18" s="307"/>
      <c r="RZP18" s="306"/>
      <c r="RZQ18" s="307"/>
      <c r="RZR18" s="306"/>
      <c r="RZS18" s="307"/>
      <c r="RZT18" s="306"/>
      <c r="RZU18" s="307"/>
      <c r="RZV18" s="306"/>
      <c r="RZW18" s="307"/>
      <c r="RZX18" s="306"/>
      <c r="RZY18" s="307"/>
      <c r="RZZ18" s="306"/>
      <c r="SAA18" s="307"/>
      <c r="SAB18" s="306"/>
      <c r="SAC18" s="307"/>
      <c r="SAD18" s="306"/>
      <c r="SAE18" s="307"/>
      <c r="SAF18" s="306"/>
      <c r="SAG18" s="307"/>
      <c r="SAH18" s="306"/>
      <c r="SAI18" s="307"/>
      <c r="SAJ18" s="306"/>
      <c r="SAK18" s="307"/>
      <c r="SAL18" s="306"/>
      <c r="SAM18" s="307"/>
      <c r="SAN18" s="306"/>
      <c r="SAO18" s="307"/>
      <c r="SAP18" s="306"/>
      <c r="SAQ18" s="307"/>
      <c r="SAR18" s="306"/>
      <c r="SAS18" s="307"/>
      <c r="SAT18" s="306"/>
      <c r="SAU18" s="307"/>
      <c r="SAV18" s="306"/>
      <c r="SAW18" s="307"/>
      <c r="SAX18" s="306"/>
      <c r="SAY18" s="307"/>
      <c r="SAZ18" s="306"/>
      <c r="SBA18" s="307"/>
      <c r="SBB18" s="306"/>
      <c r="SBC18" s="307"/>
      <c r="SBD18" s="306"/>
      <c r="SBE18" s="307"/>
      <c r="SBF18" s="306"/>
      <c r="SBG18" s="307"/>
      <c r="SBH18" s="306"/>
      <c r="SBI18" s="307"/>
      <c r="SBJ18" s="306"/>
      <c r="SBK18" s="307"/>
      <c r="SBL18" s="306"/>
      <c r="SBM18" s="307"/>
      <c r="SBN18" s="306"/>
      <c r="SBO18" s="307"/>
      <c r="SBP18" s="306"/>
      <c r="SBQ18" s="307"/>
      <c r="SBR18" s="306"/>
      <c r="SBS18" s="307"/>
      <c r="SBT18" s="306"/>
      <c r="SBU18" s="307"/>
      <c r="SBV18" s="306"/>
      <c r="SBW18" s="307"/>
      <c r="SBX18" s="306"/>
      <c r="SBY18" s="307"/>
      <c r="SBZ18" s="306"/>
      <c r="SCA18" s="307"/>
      <c r="SCB18" s="306"/>
      <c r="SCC18" s="307"/>
      <c r="SCD18" s="306"/>
      <c r="SCE18" s="307"/>
      <c r="SCF18" s="306"/>
      <c r="SCG18" s="307"/>
      <c r="SCH18" s="306"/>
      <c r="SCI18" s="307"/>
      <c r="SCJ18" s="306"/>
      <c r="SCK18" s="307"/>
      <c r="SCL18" s="306"/>
      <c r="SCM18" s="307"/>
      <c r="SCN18" s="306"/>
      <c r="SCO18" s="307"/>
      <c r="SCP18" s="306"/>
      <c r="SCQ18" s="307"/>
      <c r="SCR18" s="306"/>
      <c r="SCS18" s="307"/>
      <c r="SCT18" s="306"/>
      <c r="SCU18" s="307"/>
      <c r="SCV18" s="306"/>
      <c r="SCW18" s="307"/>
      <c r="SCX18" s="306"/>
      <c r="SCY18" s="307"/>
      <c r="SCZ18" s="306"/>
      <c r="SDA18" s="307"/>
      <c r="SDB18" s="306"/>
      <c r="SDC18" s="307"/>
      <c r="SDD18" s="306"/>
      <c r="SDE18" s="307"/>
      <c r="SDF18" s="306"/>
      <c r="SDG18" s="307"/>
      <c r="SDH18" s="306"/>
      <c r="SDI18" s="307"/>
      <c r="SDJ18" s="306"/>
      <c r="SDK18" s="307"/>
      <c r="SDL18" s="306"/>
      <c r="SDM18" s="307"/>
      <c r="SDN18" s="306"/>
      <c r="SDO18" s="307"/>
      <c r="SDP18" s="306"/>
      <c r="SDQ18" s="307"/>
      <c r="SDR18" s="306"/>
      <c r="SDS18" s="307"/>
      <c r="SDT18" s="306"/>
      <c r="SDU18" s="307"/>
      <c r="SDV18" s="306"/>
      <c r="SDW18" s="307"/>
      <c r="SDX18" s="306"/>
      <c r="SDY18" s="307"/>
      <c r="SDZ18" s="306"/>
      <c r="SEA18" s="307"/>
      <c r="SEB18" s="306"/>
      <c r="SEC18" s="307"/>
      <c r="SED18" s="306"/>
      <c r="SEE18" s="307"/>
      <c r="SEF18" s="306"/>
      <c r="SEG18" s="307"/>
      <c r="SEH18" s="306"/>
      <c r="SEI18" s="307"/>
      <c r="SEJ18" s="306"/>
      <c r="SEK18" s="307"/>
      <c r="SEL18" s="306"/>
      <c r="SEM18" s="307"/>
      <c r="SEN18" s="306"/>
      <c r="SEO18" s="307"/>
      <c r="SEP18" s="306"/>
      <c r="SEQ18" s="307"/>
      <c r="SER18" s="306"/>
      <c r="SES18" s="307"/>
      <c r="SET18" s="306"/>
      <c r="SEU18" s="307"/>
      <c r="SEV18" s="306"/>
      <c r="SEW18" s="307"/>
      <c r="SEX18" s="306"/>
      <c r="SEY18" s="307"/>
      <c r="SEZ18" s="306"/>
      <c r="SFA18" s="307"/>
      <c r="SFB18" s="306"/>
      <c r="SFC18" s="307"/>
      <c r="SFD18" s="306"/>
      <c r="SFE18" s="307"/>
      <c r="SFF18" s="306"/>
      <c r="SFG18" s="307"/>
      <c r="SFH18" s="306"/>
      <c r="SFI18" s="307"/>
      <c r="SFJ18" s="306"/>
      <c r="SFK18" s="307"/>
      <c r="SFL18" s="306"/>
      <c r="SFM18" s="307"/>
      <c r="SFN18" s="306"/>
      <c r="SFO18" s="307"/>
      <c r="SFP18" s="306"/>
      <c r="SFQ18" s="307"/>
      <c r="SFR18" s="306"/>
      <c r="SFS18" s="307"/>
      <c r="SFT18" s="306"/>
      <c r="SFU18" s="307"/>
      <c r="SFV18" s="306"/>
      <c r="SFW18" s="307"/>
      <c r="SFX18" s="306"/>
      <c r="SFY18" s="307"/>
      <c r="SFZ18" s="306"/>
      <c r="SGA18" s="307"/>
      <c r="SGB18" s="306"/>
      <c r="SGC18" s="307"/>
      <c r="SGD18" s="306"/>
      <c r="SGE18" s="307"/>
      <c r="SGF18" s="306"/>
      <c r="SGG18" s="307"/>
      <c r="SGH18" s="306"/>
      <c r="SGI18" s="307"/>
      <c r="SGJ18" s="306"/>
      <c r="SGK18" s="307"/>
      <c r="SGL18" s="306"/>
      <c r="SGM18" s="307"/>
      <c r="SGN18" s="306"/>
      <c r="SGO18" s="307"/>
      <c r="SGP18" s="306"/>
      <c r="SGQ18" s="307"/>
      <c r="SGR18" s="306"/>
      <c r="SGS18" s="307"/>
      <c r="SGT18" s="306"/>
      <c r="SGU18" s="307"/>
      <c r="SGV18" s="306"/>
      <c r="SGW18" s="307"/>
      <c r="SGX18" s="306"/>
      <c r="SGY18" s="307"/>
      <c r="SGZ18" s="306"/>
      <c r="SHA18" s="307"/>
      <c r="SHB18" s="306"/>
      <c r="SHC18" s="307"/>
      <c r="SHD18" s="306"/>
      <c r="SHE18" s="307"/>
      <c r="SHF18" s="306"/>
      <c r="SHG18" s="307"/>
      <c r="SHH18" s="306"/>
      <c r="SHI18" s="307"/>
      <c r="SHJ18" s="306"/>
      <c r="SHK18" s="307"/>
      <c r="SHL18" s="306"/>
      <c r="SHM18" s="307"/>
      <c r="SHN18" s="306"/>
      <c r="SHO18" s="307"/>
      <c r="SHP18" s="306"/>
      <c r="SHQ18" s="307"/>
      <c r="SHR18" s="306"/>
      <c r="SHS18" s="307"/>
      <c r="SHT18" s="306"/>
      <c r="SHU18" s="307"/>
      <c r="SHV18" s="306"/>
      <c r="SHW18" s="307"/>
      <c r="SHX18" s="306"/>
      <c r="SHY18" s="307"/>
      <c r="SHZ18" s="306"/>
      <c r="SIA18" s="307"/>
      <c r="SIB18" s="306"/>
      <c r="SIC18" s="307"/>
      <c r="SID18" s="306"/>
      <c r="SIE18" s="307"/>
      <c r="SIF18" s="306"/>
      <c r="SIG18" s="307"/>
      <c r="SIH18" s="306"/>
      <c r="SII18" s="307"/>
      <c r="SIJ18" s="306"/>
      <c r="SIK18" s="307"/>
      <c r="SIL18" s="306"/>
      <c r="SIM18" s="307"/>
      <c r="SIN18" s="306"/>
      <c r="SIO18" s="307"/>
      <c r="SIP18" s="306"/>
      <c r="SIQ18" s="307"/>
      <c r="SIR18" s="306"/>
      <c r="SIS18" s="307"/>
      <c r="SIT18" s="306"/>
      <c r="SIU18" s="307"/>
      <c r="SIV18" s="306"/>
      <c r="SIW18" s="307"/>
      <c r="SIX18" s="306"/>
      <c r="SIY18" s="307"/>
      <c r="SIZ18" s="306"/>
      <c r="SJA18" s="307"/>
      <c r="SJB18" s="306"/>
      <c r="SJC18" s="307"/>
      <c r="SJD18" s="306"/>
      <c r="SJE18" s="307"/>
      <c r="SJF18" s="306"/>
      <c r="SJG18" s="307"/>
      <c r="SJH18" s="306"/>
      <c r="SJI18" s="307"/>
      <c r="SJJ18" s="306"/>
      <c r="SJK18" s="307"/>
      <c r="SJL18" s="306"/>
      <c r="SJM18" s="307"/>
      <c r="SJN18" s="306"/>
      <c r="SJO18" s="307"/>
      <c r="SJP18" s="306"/>
      <c r="SJQ18" s="307"/>
      <c r="SJR18" s="306"/>
      <c r="SJS18" s="307"/>
      <c r="SJT18" s="306"/>
      <c r="SJU18" s="307"/>
      <c r="SJV18" s="306"/>
      <c r="SJW18" s="307"/>
      <c r="SJX18" s="306"/>
      <c r="SJY18" s="307"/>
      <c r="SJZ18" s="306"/>
      <c r="SKA18" s="307"/>
      <c r="SKB18" s="306"/>
      <c r="SKC18" s="307"/>
      <c r="SKD18" s="306"/>
      <c r="SKE18" s="307"/>
      <c r="SKF18" s="306"/>
      <c r="SKG18" s="307"/>
      <c r="SKH18" s="306"/>
      <c r="SKI18" s="307"/>
      <c r="SKJ18" s="306"/>
      <c r="SKK18" s="307"/>
      <c r="SKL18" s="306"/>
      <c r="SKM18" s="307"/>
      <c r="SKN18" s="306"/>
      <c r="SKO18" s="307"/>
      <c r="SKP18" s="306"/>
      <c r="SKQ18" s="307"/>
      <c r="SKR18" s="306"/>
      <c r="SKS18" s="307"/>
      <c r="SKT18" s="306"/>
      <c r="SKU18" s="307"/>
      <c r="SKV18" s="306"/>
      <c r="SKW18" s="307"/>
      <c r="SKX18" s="306"/>
      <c r="SKY18" s="307"/>
      <c r="SKZ18" s="306"/>
      <c r="SLA18" s="307"/>
      <c r="SLB18" s="306"/>
      <c r="SLC18" s="307"/>
      <c r="SLD18" s="306"/>
      <c r="SLE18" s="307"/>
      <c r="SLF18" s="306"/>
      <c r="SLG18" s="307"/>
      <c r="SLH18" s="306"/>
      <c r="SLI18" s="307"/>
      <c r="SLJ18" s="306"/>
      <c r="SLK18" s="307"/>
      <c r="SLL18" s="306"/>
      <c r="SLM18" s="307"/>
      <c r="SLN18" s="306"/>
      <c r="SLO18" s="307"/>
      <c r="SLP18" s="306"/>
      <c r="SLQ18" s="307"/>
      <c r="SLR18" s="306"/>
      <c r="SLS18" s="307"/>
      <c r="SLT18" s="306"/>
      <c r="SLU18" s="307"/>
      <c r="SLV18" s="306"/>
      <c r="SLW18" s="307"/>
      <c r="SLX18" s="306"/>
      <c r="SLY18" s="307"/>
      <c r="SLZ18" s="306"/>
      <c r="SMA18" s="307"/>
      <c r="SMB18" s="306"/>
      <c r="SMC18" s="307"/>
      <c r="SMD18" s="306"/>
      <c r="SME18" s="307"/>
      <c r="SMF18" s="306"/>
      <c r="SMG18" s="307"/>
      <c r="SMH18" s="306"/>
      <c r="SMI18" s="307"/>
      <c r="SMJ18" s="306"/>
      <c r="SMK18" s="307"/>
      <c r="SML18" s="306"/>
      <c r="SMM18" s="307"/>
      <c r="SMN18" s="306"/>
      <c r="SMO18" s="307"/>
      <c r="SMP18" s="306"/>
      <c r="SMQ18" s="307"/>
      <c r="SMR18" s="306"/>
      <c r="SMS18" s="307"/>
      <c r="SMT18" s="306"/>
      <c r="SMU18" s="307"/>
      <c r="SMV18" s="306"/>
      <c r="SMW18" s="307"/>
      <c r="SMX18" s="306"/>
      <c r="SMY18" s="307"/>
      <c r="SMZ18" s="306"/>
      <c r="SNA18" s="307"/>
      <c r="SNB18" s="306"/>
      <c r="SNC18" s="307"/>
      <c r="SND18" s="306"/>
      <c r="SNE18" s="307"/>
      <c r="SNF18" s="306"/>
      <c r="SNG18" s="307"/>
      <c r="SNH18" s="306"/>
      <c r="SNI18" s="307"/>
      <c r="SNJ18" s="306"/>
      <c r="SNK18" s="307"/>
      <c r="SNL18" s="306"/>
      <c r="SNM18" s="307"/>
      <c r="SNN18" s="306"/>
      <c r="SNO18" s="307"/>
      <c r="SNP18" s="306"/>
      <c r="SNQ18" s="307"/>
      <c r="SNR18" s="306"/>
      <c r="SNS18" s="307"/>
      <c r="SNT18" s="306"/>
      <c r="SNU18" s="307"/>
      <c r="SNV18" s="306"/>
      <c r="SNW18" s="307"/>
      <c r="SNX18" s="306"/>
      <c r="SNY18" s="307"/>
      <c r="SNZ18" s="306"/>
      <c r="SOA18" s="307"/>
      <c r="SOB18" s="306"/>
      <c r="SOC18" s="307"/>
      <c r="SOD18" s="306"/>
      <c r="SOE18" s="307"/>
      <c r="SOF18" s="306"/>
      <c r="SOG18" s="307"/>
      <c r="SOH18" s="306"/>
      <c r="SOI18" s="307"/>
      <c r="SOJ18" s="306"/>
      <c r="SOK18" s="307"/>
      <c r="SOL18" s="306"/>
      <c r="SOM18" s="307"/>
      <c r="SON18" s="306"/>
      <c r="SOO18" s="307"/>
      <c r="SOP18" s="306"/>
      <c r="SOQ18" s="307"/>
      <c r="SOR18" s="306"/>
      <c r="SOS18" s="307"/>
      <c r="SOT18" s="306"/>
      <c r="SOU18" s="307"/>
      <c r="SOV18" s="306"/>
      <c r="SOW18" s="307"/>
      <c r="SOX18" s="306"/>
      <c r="SOY18" s="307"/>
      <c r="SOZ18" s="306"/>
      <c r="SPA18" s="307"/>
      <c r="SPB18" s="306"/>
      <c r="SPC18" s="307"/>
      <c r="SPD18" s="306"/>
      <c r="SPE18" s="307"/>
      <c r="SPF18" s="306"/>
      <c r="SPG18" s="307"/>
      <c r="SPH18" s="306"/>
      <c r="SPI18" s="307"/>
      <c r="SPJ18" s="306"/>
      <c r="SPK18" s="307"/>
      <c r="SPL18" s="306"/>
      <c r="SPM18" s="307"/>
      <c r="SPN18" s="306"/>
      <c r="SPO18" s="307"/>
      <c r="SPP18" s="306"/>
      <c r="SPQ18" s="307"/>
      <c r="SPR18" s="306"/>
      <c r="SPS18" s="307"/>
      <c r="SPT18" s="306"/>
      <c r="SPU18" s="307"/>
      <c r="SPV18" s="306"/>
      <c r="SPW18" s="307"/>
      <c r="SPX18" s="306"/>
      <c r="SPY18" s="307"/>
      <c r="SPZ18" s="306"/>
      <c r="SQA18" s="307"/>
      <c r="SQB18" s="306"/>
      <c r="SQC18" s="307"/>
      <c r="SQD18" s="306"/>
      <c r="SQE18" s="307"/>
      <c r="SQF18" s="306"/>
      <c r="SQG18" s="307"/>
      <c r="SQH18" s="306"/>
      <c r="SQI18" s="307"/>
      <c r="SQJ18" s="306"/>
      <c r="SQK18" s="307"/>
      <c r="SQL18" s="306"/>
      <c r="SQM18" s="307"/>
      <c r="SQN18" s="306"/>
      <c r="SQO18" s="307"/>
      <c r="SQP18" s="306"/>
      <c r="SQQ18" s="307"/>
      <c r="SQR18" s="306"/>
      <c r="SQS18" s="307"/>
      <c r="SQT18" s="306"/>
      <c r="SQU18" s="307"/>
      <c r="SQV18" s="306"/>
      <c r="SQW18" s="307"/>
      <c r="SQX18" s="306"/>
      <c r="SQY18" s="307"/>
      <c r="SQZ18" s="306"/>
      <c r="SRA18" s="307"/>
      <c r="SRB18" s="306"/>
      <c r="SRC18" s="307"/>
      <c r="SRD18" s="306"/>
      <c r="SRE18" s="307"/>
      <c r="SRF18" s="306"/>
      <c r="SRG18" s="307"/>
      <c r="SRH18" s="306"/>
      <c r="SRI18" s="307"/>
      <c r="SRJ18" s="306"/>
      <c r="SRK18" s="307"/>
      <c r="SRL18" s="306"/>
      <c r="SRM18" s="307"/>
      <c r="SRN18" s="306"/>
      <c r="SRO18" s="307"/>
      <c r="SRP18" s="306"/>
      <c r="SRQ18" s="307"/>
      <c r="SRR18" s="306"/>
      <c r="SRS18" s="307"/>
      <c r="SRT18" s="306"/>
      <c r="SRU18" s="307"/>
      <c r="SRV18" s="306"/>
      <c r="SRW18" s="307"/>
      <c r="SRX18" s="306"/>
      <c r="SRY18" s="307"/>
      <c r="SRZ18" s="306"/>
      <c r="SSA18" s="307"/>
      <c r="SSB18" s="306"/>
      <c r="SSC18" s="307"/>
      <c r="SSD18" s="306"/>
      <c r="SSE18" s="307"/>
      <c r="SSF18" s="306"/>
      <c r="SSG18" s="307"/>
      <c r="SSH18" s="306"/>
      <c r="SSI18" s="307"/>
      <c r="SSJ18" s="306"/>
      <c r="SSK18" s="307"/>
      <c r="SSL18" s="306"/>
      <c r="SSM18" s="307"/>
      <c r="SSN18" s="306"/>
      <c r="SSO18" s="307"/>
      <c r="SSP18" s="306"/>
      <c r="SSQ18" s="307"/>
      <c r="SSR18" s="306"/>
      <c r="SSS18" s="307"/>
      <c r="SST18" s="306"/>
      <c r="SSU18" s="307"/>
      <c r="SSV18" s="306"/>
      <c r="SSW18" s="307"/>
      <c r="SSX18" s="306"/>
      <c r="SSY18" s="307"/>
      <c r="SSZ18" s="306"/>
      <c r="STA18" s="307"/>
      <c r="STB18" s="306"/>
      <c r="STC18" s="307"/>
      <c r="STD18" s="306"/>
      <c r="STE18" s="307"/>
      <c r="STF18" s="306"/>
      <c r="STG18" s="307"/>
      <c r="STH18" s="306"/>
      <c r="STI18" s="307"/>
      <c r="STJ18" s="306"/>
      <c r="STK18" s="307"/>
      <c r="STL18" s="306"/>
      <c r="STM18" s="307"/>
      <c r="STN18" s="306"/>
      <c r="STO18" s="307"/>
      <c r="STP18" s="306"/>
      <c r="STQ18" s="307"/>
      <c r="STR18" s="306"/>
      <c r="STS18" s="307"/>
      <c r="STT18" s="306"/>
      <c r="STU18" s="307"/>
      <c r="STV18" s="306"/>
      <c r="STW18" s="307"/>
      <c r="STX18" s="306"/>
      <c r="STY18" s="307"/>
      <c r="STZ18" s="306"/>
      <c r="SUA18" s="307"/>
      <c r="SUB18" s="306"/>
      <c r="SUC18" s="307"/>
      <c r="SUD18" s="306"/>
      <c r="SUE18" s="307"/>
      <c r="SUF18" s="306"/>
      <c r="SUG18" s="307"/>
      <c r="SUH18" s="306"/>
      <c r="SUI18" s="307"/>
      <c r="SUJ18" s="306"/>
      <c r="SUK18" s="307"/>
      <c r="SUL18" s="306"/>
      <c r="SUM18" s="307"/>
      <c r="SUN18" s="306"/>
      <c r="SUO18" s="307"/>
      <c r="SUP18" s="306"/>
      <c r="SUQ18" s="307"/>
      <c r="SUR18" s="306"/>
      <c r="SUS18" s="307"/>
      <c r="SUT18" s="306"/>
      <c r="SUU18" s="307"/>
      <c r="SUV18" s="306"/>
      <c r="SUW18" s="307"/>
      <c r="SUX18" s="306"/>
      <c r="SUY18" s="307"/>
      <c r="SUZ18" s="306"/>
      <c r="SVA18" s="307"/>
      <c r="SVB18" s="306"/>
      <c r="SVC18" s="307"/>
      <c r="SVD18" s="306"/>
      <c r="SVE18" s="307"/>
      <c r="SVF18" s="306"/>
      <c r="SVG18" s="307"/>
      <c r="SVH18" s="306"/>
      <c r="SVI18" s="307"/>
      <c r="SVJ18" s="306"/>
      <c r="SVK18" s="307"/>
      <c r="SVL18" s="306"/>
      <c r="SVM18" s="307"/>
      <c r="SVN18" s="306"/>
      <c r="SVO18" s="307"/>
      <c r="SVP18" s="306"/>
      <c r="SVQ18" s="307"/>
      <c r="SVR18" s="306"/>
      <c r="SVS18" s="307"/>
      <c r="SVT18" s="306"/>
      <c r="SVU18" s="307"/>
      <c r="SVV18" s="306"/>
      <c r="SVW18" s="307"/>
      <c r="SVX18" s="306"/>
      <c r="SVY18" s="307"/>
      <c r="SVZ18" s="306"/>
      <c r="SWA18" s="307"/>
      <c r="SWB18" s="306"/>
      <c r="SWC18" s="307"/>
      <c r="SWD18" s="306"/>
      <c r="SWE18" s="307"/>
      <c r="SWF18" s="306"/>
      <c r="SWG18" s="307"/>
      <c r="SWH18" s="306"/>
      <c r="SWI18" s="307"/>
      <c r="SWJ18" s="306"/>
      <c r="SWK18" s="307"/>
      <c r="SWL18" s="306"/>
      <c r="SWM18" s="307"/>
      <c r="SWN18" s="306"/>
      <c r="SWO18" s="307"/>
      <c r="SWP18" s="306"/>
      <c r="SWQ18" s="307"/>
      <c r="SWR18" s="306"/>
      <c r="SWS18" s="307"/>
      <c r="SWT18" s="306"/>
      <c r="SWU18" s="307"/>
      <c r="SWV18" s="306"/>
      <c r="SWW18" s="307"/>
      <c r="SWX18" s="306"/>
      <c r="SWY18" s="307"/>
      <c r="SWZ18" s="306"/>
      <c r="SXA18" s="307"/>
      <c r="SXB18" s="306"/>
      <c r="SXC18" s="307"/>
      <c r="SXD18" s="306"/>
      <c r="SXE18" s="307"/>
      <c r="SXF18" s="306"/>
      <c r="SXG18" s="307"/>
      <c r="SXH18" s="306"/>
      <c r="SXI18" s="307"/>
      <c r="SXJ18" s="306"/>
      <c r="SXK18" s="307"/>
      <c r="SXL18" s="306"/>
      <c r="SXM18" s="307"/>
      <c r="SXN18" s="306"/>
      <c r="SXO18" s="307"/>
      <c r="SXP18" s="306"/>
      <c r="SXQ18" s="307"/>
      <c r="SXR18" s="306"/>
      <c r="SXS18" s="307"/>
      <c r="SXT18" s="306"/>
      <c r="SXU18" s="307"/>
      <c r="SXV18" s="306"/>
      <c r="SXW18" s="307"/>
      <c r="SXX18" s="306"/>
      <c r="SXY18" s="307"/>
      <c r="SXZ18" s="306"/>
      <c r="SYA18" s="307"/>
      <c r="SYB18" s="306"/>
      <c r="SYC18" s="307"/>
      <c r="SYD18" s="306"/>
      <c r="SYE18" s="307"/>
      <c r="SYF18" s="306"/>
      <c r="SYG18" s="307"/>
      <c r="SYH18" s="306"/>
      <c r="SYI18" s="307"/>
      <c r="SYJ18" s="306"/>
      <c r="SYK18" s="307"/>
      <c r="SYL18" s="306"/>
      <c r="SYM18" s="307"/>
      <c r="SYN18" s="306"/>
      <c r="SYO18" s="307"/>
      <c r="SYP18" s="306"/>
      <c r="SYQ18" s="307"/>
      <c r="SYR18" s="306"/>
      <c r="SYS18" s="307"/>
      <c r="SYT18" s="306"/>
      <c r="SYU18" s="307"/>
      <c r="SYV18" s="306"/>
      <c r="SYW18" s="307"/>
      <c r="SYX18" s="306"/>
      <c r="SYY18" s="307"/>
      <c r="SYZ18" s="306"/>
      <c r="SZA18" s="307"/>
      <c r="SZB18" s="306"/>
      <c r="SZC18" s="307"/>
      <c r="SZD18" s="306"/>
      <c r="SZE18" s="307"/>
      <c r="SZF18" s="306"/>
      <c r="SZG18" s="307"/>
      <c r="SZH18" s="306"/>
      <c r="SZI18" s="307"/>
      <c r="SZJ18" s="306"/>
      <c r="SZK18" s="307"/>
      <c r="SZL18" s="306"/>
      <c r="SZM18" s="307"/>
      <c r="SZN18" s="306"/>
      <c r="SZO18" s="307"/>
      <c r="SZP18" s="306"/>
      <c r="SZQ18" s="307"/>
      <c r="SZR18" s="306"/>
      <c r="SZS18" s="307"/>
      <c r="SZT18" s="306"/>
      <c r="SZU18" s="307"/>
      <c r="SZV18" s="306"/>
      <c r="SZW18" s="307"/>
      <c r="SZX18" s="306"/>
      <c r="SZY18" s="307"/>
      <c r="SZZ18" s="306"/>
      <c r="TAA18" s="307"/>
      <c r="TAB18" s="306"/>
      <c r="TAC18" s="307"/>
      <c r="TAD18" s="306"/>
      <c r="TAE18" s="307"/>
      <c r="TAF18" s="306"/>
      <c r="TAG18" s="307"/>
      <c r="TAH18" s="306"/>
      <c r="TAI18" s="307"/>
      <c r="TAJ18" s="306"/>
      <c r="TAK18" s="307"/>
      <c r="TAL18" s="306"/>
      <c r="TAM18" s="307"/>
      <c r="TAN18" s="306"/>
      <c r="TAO18" s="307"/>
      <c r="TAP18" s="306"/>
      <c r="TAQ18" s="307"/>
      <c r="TAR18" s="306"/>
      <c r="TAS18" s="307"/>
      <c r="TAT18" s="306"/>
      <c r="TAU18" s="307"/>
      <c r="TAV18" s="306"/>
      <c r="TAW18" s="307"/>
      <c r="TAX18" s="306"/>
      <c r="TAY18" s="307"/>
      <c r="TAZ18" s="306"/>
      <c r="TBA18" s="307"/>
      <c r="TBB18" s="306"/>
      <c r="TBC18" s="307"/>
      <c r="TBD18" s="306"/>
      <c r="TBE18" s="307"/>
      <c r="TBF18" s="306"/>
      <c r="TBG18" s="307"/>
      <c r="TBH18" s="306"/>
      <c r="TBI18" s="307"/>
      <c r="TBJ18" s="306"/>
      <c r="TBK18" s="307"/>
      <c r="TBL18" s="306"/>
      <c r="TBM18" s="307"/>
      <c r="TBN18" s="306"/>
      <c r="TBO18" s="307"/>
      <c r="TBP18" s="306"/>
      <c r="TBQ18" s="307"/>
      <c r="TBR18" s="306"/>
      <c r="TBS18" s="307"/>
      <c r="TBT18" s="306"/>
      <c r="TBU18" s="307"/>
      <c r="TBV18" s="306"/>
      <c r="TBW18" s="307"/>
      <c r="TBX18" s="306"/>
      <c r="TBY18" s="307"/>
      <c r="TBZ18" s="306"/>
      <c r="TCA18" s="307"/>
      <c r="TCB18" s="306"/>
      <c r="TCC18" s="307"/>
      <c r="TCD18" s="306"/>
      <c r="TCE18" s="307"/>
      <c r="TCF18" s="306"/>
      <c r="TCG18" s="307"/>
      <c r="TCH18" s="306"/>
      <c r="TCI18" s="307"/>
      <c r="TCJ18" s="306"/>
      <c r="TCK18" s="307"/>
      <c r="TCL18" s="306"/>
      <c r="TCM18" s="307"/>
      <c r="TCN18" s="306"/>
      <c r="TCO18" s="307"/>
      <c r="TCP18" s="306"/>
      <c r="TCQ18" s="307"/>
      <c r="TCR18" s="306"/>
      <c r="TCS18" s="307"/>
      <c r="TCT18" s="306"/>
      <c r="TCU18" s="307"/>
      <c r="TCV18" s="306"/>
      <c r="TCW18" s="307"/>
      <c r="TCX18" s="306"/>
      <c r="TCY18" s="307"/>
      <c r="TCZ18" s="306"/>
      <c r="TDA18" s="307"/>
      <c r="TDB18" s="306"/>
      <c r="TDC18" s="307"/>
      <c r="TDD18" s="306"/>
      <c r="TDE18" s="307"/>
      <c r="TDF18" s="306"/>
      <c r="TDG18" s="307"/>
      <c r="TDH18" s="306"/>
      <c r="TDI18" s="307"/>
      <c r="TDJ18" s="306"/>
      <c r="TDK18" s="307"/>
      <c r="TDL18" s="306"/>
      <c r="TDM18" s="307"/>
      <c r="TDN18" s="306"/>
      <c r="TDO18" s="307"/>
      <c r="TDP18" s="306"/>
      <c r="TDQ18" s="307"/>
      <c r="TDR18" s="306"/>
      <c r="TDS18" s="307"/>
      <c r="TDT18" s="306"/>
      <c r="TDU18" s="307"/>
      <c r="TDV18" s="306"/>
      <c r="TDW18" s="307"/>
      <c r="TDX18" s="306"/>
      <c r="TDY18" s="307"/>
      <c r="TDZ18" s="306"/>
      <c r="TEA18" s="307"/>
      <c r="TEB18" s="306"/>
      <c r="TEC18" s="307"/>
      <c r="TED18" s="306"/>
      <c r="TEE18" s="307"/>
      <c r="TEF18" s="306"/>
      <c r="TEG18" s="307"/>
      <c r="TEH18" s="306"/>
      <c r="TEI18" s="307"/>
      <c r="TEJ18" s="306"/>
      <c r="TEK18" s="307"/>
      <c r="TEL18" s="306"/>
      <c r="TEM18" s="307"/>
      <c r="TEN18" s="306"/>
      <c r="TEO18" s="307"/>
      <c r="TEP18" s="306"/>
      <c r="TEQ18" s="307"/>
      <c r="TER18" s="306"/>
      <c r="TES18" s="307"/>
      <c r="TET18" s="306"/>
      <c r="TEU18" s="307"/>
      <c r="TEV18" s="306"/>
      <c r="TEW18" s="307"/>
      <c r="TEX18" s="306"/>
      <c r="TEY18" s="307"/>
      <c r="TEZ18" s="306"/>
      <c r="TFA18" s="307"/>
      <c r="TFB18" s="306"/>
      <c r="TFC18" s="307"/>
      <c r="TFD18" s="306"/>
      <c r="TFE18" s="307"/>
      <c r="TFF18" s="306"/>
      <c r="TFG18" s="307"/>
      <c r="TFH18" s="306"/>
      <c r="TFI18" s="307"/>
      <c r="TFJ18" s="306"/>
      <c r="TFK18" s="307"/>
      <c r="TFL18" s="306"/>
      <c r="TFM18" s="307"/>
      <c r="TFN18" s="306"/>
      <c r="TFO18" s="307"/>
      <c r="TFP18" s="306"/>
      <c r="TFQ18" s="307"/>
      <c r="TFR18" s="306"/>
      <c r="TFS18" s="307"/>
      <c r="TFT18" s="306"/>
      <c r="TFU18" s="307"/>
      <c r="TFV18" s="306"/>
      <c r="TFW18" s="307"/>
      <c r="TFX18" s="306"/>
      <c r="TFY18" s="307"/>
      <c r="TFZ18" s="306"/>
      <c r="TGA18" s="307"/>
      <c r="TGB18" s="306"/>
      <c r="TGC18" s="307"/>
      <c r="TGD18" s="306"/>
      <c r="TGE18" s="307"/>
      <c r="TGF18" s="306"/>
      <c r="TGG18" s="307"/>
      <c r="TGH18" s="306"/>
      <c r="TGI18" s="307"/>
      <c r="TGJ18" s="306"/>
      <c r="TGK18" s="307"/>
      <c r="TGL18" s="306"/>
      <c r="TGM18" s="307"/>
      <c r="TGN18" s="306"/>
      <c r="TGO18" s="307"/>
      <c r="TGP18" s="306"/>
      <c r="TGQ18" s="307"/>
      <c r="TGR18" s="306"/>
      <c r="TGS18" s="307"/>
      <c r="TGT18" s="306"/>
      <c r="TGU18" s="307"/>
      <c r="TGV18" s="306"/>
      <c r="TGW18" s="307"/>
      <c r="TGX18" s="306"/>
      <c r="TGY18" s="307"/>
      <c r="TGZ18" s="306"/>
      <c r="THA18" s="307"/>
      <c r="THB18" s="306"/>
      <c r="THC18" s="307"/>
      <c r="THD18" s="306"/>
      <c r="THE18" s="307"/>
      <c r="THF18" s="306"/>
      <c r="THG18" s="307"/>
      <c r="THH18" s="306"/>
      <c r="THI18" s="307"/>
      <c r="THJ18" s="306"/>
      <c r="THK18" s="307"/>
      <c r="THL18" s="306"/>
      <c r="THM18" s="307"/>
      <c r="THN18" s="306"/>
      <c r="THO18" s="307"/>
      <c r="THP18" s="306"/>
      <c r="THQ18" s="307"/>
      <c r="THR18" s="306"/>
      <c r="THS18" s="307"/>
      <c r="THT18" s="306"/>
      <c r="THU18" s="307"/>
      <c r="THV18" s="306"/>
      <c r="THW18" s="307"/>
      <c r="THX18" s="306"/>
      <c r="THY18" s="307"/>
      <c r="THZ18" s="306"/>
      <c r="TIA18" s="307"/>
      <c r="TIB18" s="306"/>
      <c r="TIC18" s="307"/>
      <c r="TID18" s="306"/>
      <c r="TIE18" s="307"/>
      <c r="TIF18" s="306"/>
      <c r="TIG18" s="307"/>
      <c r="TIH18" s="306"/>
      <c r="TII18" s="307"/>
      <c r="TIJ18" s="306"/>
      <c r="TIK18" s="307"/>
      <c r="TIL18" s="306"/>
      <c r="TIM18" s="307"/>
      <c r="TIN18" s="306"/>
      <c r="TIO18" s="307"/>
      <c r="TIP18" s="306"/>
      <c r="TIQ18" s="307"/>
      <c r="TIR18" s="306"/>
      <c r="TIS18" s="307"/>
      <c r="TIT18" s="306"/>
      <c r="TIU18" s="307"/>
      <c r="TIV18" s="306"/>
      <c r="TIW18" s="307"/>
      <c r="TIX18" s="306"/>
      <c r="TIY18" s="307"/>
      <c r="TIZ18" s="306"/>
      <c r="TJA18" s="307"/>
      <c r="TJB18" s="306"/>
      <c r="TJC18" s="307"/>
      <c r="TJD18" s="306"/>
      <c r="TJE18" s="307"/>
      <c r="TJF18" s="306"/>
      <c r="TJG18" s="307"/>
      <c r="TJH18" s="306"/>
      <c r="TJI18" s="307"/>
      <c r="TJJ18" s="306"/>
      <c r="TJK18" s="307"/>
      <c r="TJL18" s="306"/>
      <c r="TJM18" s="307"/>
      <c r="TJN18" s="306"/>
      <c r="TJO18" s="307"/>
      <c r="TJP18" s="306"/>
      <c r="TJQ18" s="307"/>
      <c r="TJR18" s="306"/>
      <c r="TJS18" s="307"/>
      <c r="TJT18" s="306"/>
      <c r="TJU18" s="307"/>
      <c r="TJV18" s="306"/>
      <c r="TJW18" s="307"/>
      <c r="TJX18" s="306"/>
      <c r="TJY18" s="307"/>
      <c r="TJZ18" s="306"/>
      <c r="TKA18" s="307"/>
      <c r="TKB18" s="306"/>
      <c r="TKC18" s="307"/>
      <c r="TKD18" s="306"/>
      <c r="TKE18" s="307"/>
      <c r="TKF18" s="306"/>
      <c r="TKG18" s="307"/>
      <c r="TKH18" s="306"/>
      <c r="TKI18" s="307"/>
      <c r="TKJ18" s="306"/>
      <c r="TKK18" s="307"/>
      <c r="TKL18" s="306"/>
      <c r="TKM18" s="307"/>
      <c r="TKN18" s="306"/>
      <c r="TKO18" s="307"/>
      <c r="TKP18" s="306"/>
      <c r="TKQ18" s="307"/>
      <c r="TKR18" s="306"/>
      <c r="TKS18" s="307"/>
      <c r="TKT18" s="306"/>
      <c r="TKU18" s="307"/>
      <c r="TKV18" s="306"/>
      <c r="TKW18" s="307"/>
      <c r="TKX18" s="306"/>
      <c r="TKY18" s="307"/>
      <c r="TKZ18" s="306"/>
      <c r="TLA18" s="307"/>
      <c r="TLB18" s="306"/>
      <c r="TLC18" s="307"/>
      <c r="TLD18" s="306"/>
      <c r="TLE18" s="307"/>
      <c r="TLF18" s="306"/>
      <c r="TLG18" s="307"/>
      <c r="TLH18" s="306"/>
      <c r="TLI18" s="307"/>
      <c r="TLJ18" s="306"/>
      <c r="TLK18" s="307"/>
      <c r="TLL18" s="306"/>
      <c r="TLM18" s="307"/>
      <c r="TLN18" s="306"/>
      <c r="TLO18" s="307"/>
      <c r="TLP18" s="306"/>
      <c r="TLQ18" s="307"/>
      <c r="TLR18" s="306"/>
      <c r="TLS18" s="307"/>
      <c r="TLT18" s="306"/>
      <c r="TLU18" s="307"/>
      <c r="TLV18" s="306"/>
      <c r="TLW18" s="307"/>
      <c r="TLX18" s="306"/>
      <c r="TLY18" s="307"/>
      <c r="TLZ18" s="306"/>
      <c r="TMA18" s="307"/>
      <c r="TMB18" s="306"/>
      <c r="TMC18" s="307"/>
      <c r="TMD18" s="306"/>
      <c r="TME18" s="307"/>
      <c r="TMF18" s="306"/>
      <c r="TMG18" s="307"/>
      <c r="TMH18" s="306"/>
      <c r="TMI18" s="307"/>
      <c r="TMJ18" s="306"/>
      <c r="TMK18" s="307"/>
      <c r="TML18" s="306"/>
      <c r="TMM18" s="307"/>
      <c r="TMN18" s="306"/>
      <c r="TMO18" s="307"/>
      <c r="TMP18" s="306"/>
      <c r="TMQ18" s="307"/>
      <c r="TMR18" s="306"/>
      <c r="TMS18" s="307"/>
      <c r="TMT18" s="306"/>
      <c r="TMU18" s="307"/>
      <c r="TMV18" s="306"/>
      <c r="TMW18" s="307"/>
      <c r="TMX18" s="306"/>
      <c r="TMY18" s="307"/>
      <c r="TMZ18" s="306"/>
      <c r="TNA18" s="307"/>
      <c r="TNB18" s="306"/>
      <c r="TNC18" s="307"/>
      <c r="TND18" s="306"/>
      <c r="TNE18" s="307"/>
      <c r="TNF18" s="306"/>
      <c r="TNG18" s="307"/>
      <c r="TNH18" s="306"/>
      <c r="TNI18" s="307"/>
      <c r="TNJ18" s="306"/>
      <c r="TNK18" s="307"/>
      <c r="TNL18" s="306"/>
      <c r="TNM18" s="307"/>
      <c r="TNN18" s="306"/>
      <c r="TNO18" s="307"/>
      <c r="TNP18" s="306"/>
      <c r="TNQ18" s="307"/>
      <c r="TNR18" s="306"/>
      <c r="TNS18" s="307"/>
      <c r="TNT18" s="306"/>
      <c r="TNU18" s="307"/>
      <c r="TNV18" s="306"/>
      <c r="TNW18" s="307"/>
      <c r="TNX18" s="306"/>
      <c r="TNY18" s="307"/>
      <c r="TNZ18" s="306"/>
      <c r="TOA18" s="307"/>
      <c r="TOB18" s="306"/>
      <c r="TOC18" s="307"/>
      <c r="TOD18" s="306"/>
      <c r="TOE18" s="307"/>
      <c r="TOF18" s="306"/>
      <c r="TOG18" s="307"/>
      <c r="TOH18" s="306"/>
      <c r="TOI18" s="307"/>
      <c r="TOJ18" s="306"/>
      <c r="TOK18" s="307"/>
      <c r="TOL18" s="306"/>
      <c r="TOM18" s="307"/>
      <c r="TON18" s="306"/>
      <c r="TOO18" s="307"/>
      <c r="TOP18" s="306"/>
      <c r="TOQ18" s="307"/>
      <c r="TOR18" s="306"/>
      <c r="TOS18" s="307"/>
      <c r="TOT18" s="306"/>
      <c r="TOU18" s="307"/>
      <c r="TOV18" s="306"/>
      <c r="TOW18" s="307"/>
      <c r="TOX18" s="306"/>
      <c r="TOY18" s="307"/>
      <c r="TOZ18" s="306"/>
      <c r="TPA18" s="307"/>
      <c r="TPB18" s="306"/>
      <c r="TPC18" s="307"/>
      <c r="TPD18" s="306"/>
      <c r="TPE18" s="307"/>
      <c r="TPF18" s="306"/>
      <c r="TPG18" s="307"/>
      <c r="TPH18" s="306"/>
      <c r="TPI18" s="307"/>
      <c r="TPJ18" s="306"/>
      <c r="TPK18" s="307"/>
      <c r="TPL18" s="306"/>
      <c r="TPM18" s="307"/>
      <c r="TPN18" s="306"/>
      <c r="TPO18" s="307"/>
      <c r="TPP18" s="306"/>
      <c r="TPQ18" s="307"/>
      <c r="TPR18" s="306"/>
      <c r="TPS18" s="307"/>
      <c r="TPT18" s="306"/>
      <c r="TPU18" s="307"/>
      <c r="TPV18" s="306"/>
      <c r="TPW18" s="307"/>
      <c r="TPX18" s="306"/>
      <c r="TPY18" s="307"/>
      <c r="TPZ18" s="306"/>
      <c r="TQA18" s="307"/>
      <c r="TQB18" s="306"/>
      <c r="TQC18" s="307"/>
      <c r="TQD18" s="306"/>
      <c r="TQE18" s="307"/>
      <c r="TQF18" s="306"/>
      <c r="TQG18" s="307"/>
      <c r="TQH18" s="306"/>
      <c r="TQI18" s="307"/>
      <c r="TQJ18" s="306"/>
      <c r="TQK18" s="307"/>
      <c r="TQL18" s="306"/>
      <c r="TQM18" s="307"/>
      <c r="TQN18" s="306"/>
      <c r="TQO18" s="307"/>
      <c r="TQP18" s="306"/>
      <c r="TQQ18" s="307"/>
      <c r="TQR18" s="306"/>
      <c r="TQS18" s="307"/>
      <c r="TQT18" s="306"/>
      <c r="TQU18" s="307"/>
      <c r="TQV18" s="306"/>
      <c r="TQW18" s="307"/>
      <c r="TQX18" s="306"/>
      <c r="TQY18" s="307"/>
      <c r="TQZ18" s="306"/>
      <c r="TRA18" s="307"/>
      <c r="TRB18" s="306"/>
      <c r="TRC18" s="307"/>
      <c r="TRD18" s="306"/>
      <c r="TRE18" s="307"/>
      <c r="TRF18" s="306"/>
      <c r="TRG18" s="307"/>
      <c r="TRH18" s="306"/>
      <c r="TRI18" s="307"/>
      <c r="TRJ18" s="306"/>
      <c r="TRK18" s="307"/>
      <c r="TRL18" s="306"/>
      <c r="TRM18" s="307"/>
      <c r="TRN18" s="306"/>
      <c r="TRO18" s="307"/>
      <c r="TRP18" s="306"/>
      <c r="TRQ18" s="307"/>
      <c r="TRR18" s="306"/>
      <c r="TRS18" s="307"/>
      <c r="TRT18" s="306"/>
      <c r="TRU18" s="307"/>
      <c r="TRV18" s="306"/>
      <c r="TRW18" s="307"/>
      <c r="TRX18" s="306"/>
      <c r="TRY18" s="307"/>
      <c r="TRZ18" s="306"/>
      <c r="TSA18" s="307"/>
      <c r="TSB18" s="306"/>
      <c r="TSC18" s="307"/>
      <c r="TSD18" s="306"/>
      <c r="TSE18" s="307"/>
      <c r="TSF18" s="306"/>
      <c r="TSG18" s="307"/>
      <c r="TSH18" s="306"/>
      <c r="TSI18" s="307"/>
      <c r="TSJ18" s="306"/>
      <c r="TSK18" s="307"/>
      <c r="TSL18" s="306"/>
      <c r="TSM18" s="307"/>
      <c r="TSN18" s="306"/>
      <c r="TSO18" s="307"/>
      <c r="TSP18" s="306"/>
      <c r="TSQ18" s="307"/>
      <c r="TSR18" s="306"/>
      <c r="TSS18" s="307"/>
      <c r="TST18" s="306"/>
      <c r="TSU18" s="307"/>
      <c r="TSV18" s="306"/>
      <c r="TSW18" s="307"/>
      <c r="TSX18" s="306"/>
      <c r="TSY18" s="307"/>
      <c r="TSZ18" s="306"/>
      <c r="TTA18" s="307"/>
      <c r="TTB18" s="306"/>
      <c r="TTC18" s="307"/>
      <c r="TTD18" s="306"/>
      <c r="TTE18" s="307"/>
      <c r="TTF18" s="306"/>
      <c r="TTG18" s="307"/>
      <c r="TTH18" s="306"/>
      <c r="TTI18" s="307"/>
      <c r="TTJ18" s="306"/>
      <c r="TTK18" s="307"/>
      <c r="TTL18" s="306"/>
      <c r="TTM18" s="307"/>
      <c r="TTN18" s="306"/>
      <c r="TTO18" s="307"/>
      <c r="TTP18" s="306"/>
      <c r="TTQ18" s="307"/>
      <c r="TTR18" s="306"/>
      <c r="TTS18" s="307"/>
      <c r="TTT18" s="306"/>
      <c r="TTU18" s="307"/>
      <c r="TTV18" s="306"/>
      <c r="TTW18" s="307"/>
      <c r="TTX18" s="306"/>
      <c r="TTY18" s="307"/>
      <c r="TTZ18" s="306"/>
      <c r="TUA18" s="307"/>
      <c r="TUB18" s="306"/>
      <c r="TUC18" s="307"/>
      <c r="TUD18" s="306"/>
      <c r="TUE18" s="307"/>
      <c r="TUF18" s="306"/>
      <c r="TUG18" s="307"/>
      <c r="TUH18" s="306"/>
      <c r="TUI18" s="307"/>
      <c r="TUJ18" s="306"/>
      <c r="TUK18" s="307"/>
      <c r="TUL18" s="306"/>
      <c r="TUM18" s="307"/>
      <c r="TUN18" s="306"/>
      <c r="TUO18" s="307"/>
      <c r="TUP18" s="306"/>
      <c r="TUQ18" s="307"/>
      <c r="TUR18" s="306"/>
      <c r="TUS18" s="307"/>
      <c r="TUT18" s="306"/>
      <c r="TUU18" s="307"/>
      <c r="TUV18" s="306"/>
      <c r="TUW18" s="307"/>
      <c r="TUX18" s="306"/>
      <c r="TUY18" s="307"/>
      <c r="TUZ18" s="306"/>
      <c r="TVA18" s="307"/>
      <c r="TVB18" s="306"/>
      <c r="TVC18" s="307"/>
      <c r="TVD18" s="306"/>
      <c r="TVE18" s="307"/>
      <c r="TVF18" s="306"/>
      <c r="TVG18" s="307"/>
      <c r="TVH18" s="306"/>
      <c r="TVI18" s="307"/>
      <c r="TVJ18" s="306"/>
      <c r="TVK18" s="307"/>
      <c r="TVL18" s="306"/>
      <c r="TVM18" s="307"/>
      <c r="TVN18" s="306"/>
      <c r="TVO18" s="307"/>
      <c r="TVP18" s="306"/>
      <c r="TVQ18" s="307"/>
      <c r="TVR18" s="306"/>
      <c r="TVS18" s="307"/>
      <c r="TVT18" s="306"/>
      <c r="TVU18" s="307"/>
      <c r="TVV18" s="306"/>
      <c r="TVW18" s="307"/>
      <c r="TVX18" s="306"/>
      <c r="TVY18" s="307"/>
      <c r="TVZ18" s="306"/>
      <c r="TWA18" s="307"/>
      <c r="TWB18" s="306"/>
      <c r="TWC18" s="307"/>
      <c r="TWD18" s="306"/>
      <c r="TWE18" s="307"/>
      <c r="TWF18" s="306"/>
      <c r="TWG18" s="307"/>
      <c r="TWH18" s="306"/>
      <c r="TWI18" s="307"/>
      <c r="TWJ18" s="306"/>
      <c r="TWK18" s="307"/>
      <c r="TWL18" s="306"/>
      <c r="TWM18" s="307"/>
      <c r="TWN18" s="306"/>
      <c r="TWO18" s="307"/>
      <c r="TWP18" s="306"/>
      <c r="TWQ18" s="307"/>
      <c r="TWR18" s="306"/>
      <c r="TWS18" s="307"/>
      <c r="TWT18" s="306"/>
      <c r="TWU18" s="307"/>
      <c r="TWV18" s="306"/>
      <c r="TWW18" s="307"/>
      <c r="TWX18" s="306"/>
      <c r="TWY18" s="307"/>
      <c r="TWZ18" s="306"/>
      <c r="TXA18" s="307"/>
      <c r="TXB18" s="306"/>
      <c r="TXC18" s="307"/>
      <c r="TXD18" s="306"/>
      <c r="TXE18" s="307"/>
      <c r="TXF18" s="306"/>
      <c r="TXG18" s="307"/>
      <c r="TXH18" s="306"/>
      <c r="TXI18" s="307"/>
      <c r="TXJ18" s="306"/>
      <c r="TXK18" s="307"/>
      <c r="TXL18" s="306"/>
      <c r="TXM18" s="307"/>
      <c r="TXN18" s="306"/>
      <c r="TXO18" s="307"/>
      <c r="TXP18" s="306"/>
      <c r="TXQ18" s="307"/>
      <c r="TXR18" s="306"/>
      <c r="TXS18" s="307"/>
      <c r="TXT18" s="306"/>
      <c r="TXU18" s="307"/>
      <c r="TXV18" s="306"/>
      <c r="TXW18" s="307"/>
      <c r="TXX18" s="306"/>
      <c r="TXY18" s="307"/>
      <c r="TXZ18" s="306"/>
      <c r="TYA18" s="307"/>
      <c r="TYB18" s="306"/>
      <c r="TYC18" s="307"/>
      <c r="TYD18" s="306"/>
      <c r="TYE18" s="307"/>
      <c r="TYF18" s="306"/>
      <c r="TYG18" s="307"/>
      <c r="TYH18" s="306"/>
      <c r="TYI18" s="307"/>
      <c r="TYJ18" s="306"/>
      <c r="TYK18" s="307"/>
      <c r="TYL18" s="306"/>
      <c r="TYM18" s="307"/>
      <c r="TYN18" s="306"/>
      <c r="TYO18" s="307"/>
      <c r="TYP18" s="306"/>
      <c r="TYQ18" s="307"/>
      <c r="TYR18" s="306"/>
      <c r="TYS18" s="307"/>
      <c r="TYT18" s="306"/>
      <c r="TYU18" s="307"/>
      <c r="TYV18" s="306"/>
      <c r="TYW18" s="307"/>
      <c r="TYX18" s="306"/>
      <c r="TYY18" s="307"/>
      <c r="TYZ18" s="306"/>
      <c r="TZA18" s="307"/>
      <c r="TZB18" s="306"/>
      <c r="TZC18" s="307"/>
      <c r="TZD18" s="306"/>
      <c r="TZE18" s="307"/>
      <c r="TZF18" s="306"/>
      <c r="TZG18" s="307"/>
      <c r="TZH18" s="306"/>
      <c r="TZI18" s="307"/>
      <c r="TZJ18" s="306"/>
      <c r="TZK18" s="307"/>
      <c r="TZL18" s="306"/>
      <c r="TZM18" s="307"/>
      <c r="TZN18" s="306"/>
      <c r="TZO18" s="307"/>
      <c r="TZP18" s="306"/>
      <c r="TZQ18" s="307"/>
      <c r="TZR18" s="306"/>
      <c r="TZS18" s="307"/>
      <c r="TZT18" s="306"/>
      <c r="TZU18" s="307"/>
      <c r="TZV18" s="306"/>
      <c r="TZW18" s="307"/>
      <c r="TZX18" s="306"/>
      <c r="TZY18" s="307"/>
      <c r="TZZ18" s="306"/>
      <c r="UAA18" s="307"/>
      <c r="UAB18" s="306"/>
      <c r="UAC18" s="307"/>
      <c r="UAD18" s="306"/>
      <c r="UAE18" s="307"/>
      <c r="UAF18" s="306"/>
      <c r="UAG18" s="307"/>
      <c r="UAH18" s="306"/>
      <c r="UAI18" s="307"/>
      <c r="UAJ18" s="306"/>
      <c r="UAK18" s="307"/>
      <c r="UAL18" s="306"/>
      <c r="UAM18" s="307"/>
      <c r="UAN18" s="306"/>
      <c r="UAO18" s="307"/>
      <c r="UAP18" s="306"/>
      <c r="UAQ18" s="307"/>
      <c r="UAR18" s="306"/>
      <c r="UAS18" s="307"/>
      <c r="UAT18" s="306"/>
      <c r="UAU18" s="307"/>
      <c r="UAV18" s="306"/>
      <c r="UAW18" s="307"/>
      <c r="UAX18" s="306"/>
      <c r="UAY18" s="307"/>
      <c r="UAZ18" s="306"/>
      <c r="UBA18" s="307"/>
      <c r="UBB18" s="306"/>
      <c r="UBC18" s="307"/>
      <c r="UBD18" s="306"/>
      <c r="UBE18" s="307"/>
      <c r="UBF18" s="306"/>
      <c r="UBG18" s="307"/>
      <c r="UBH18" s="306"/>
      <c r="UBI18" s="307"/>
      <c r="UBJ18" s="306"/>
      <c r="UBK18" s="307"/>
      <c r="UBL18" s="306"/>
      <c r="UBM18" s="307"/>
      <c r="UBN18" s="306"/>
      <c r="UBO18" s="307"/>
      <c r="UBP18" s="306"/>
      <c r="UBQ18" s="307"/>
      <c r="UBR18" s="306"/>
      <c r="UBS18" s="307"/>
      <c r="UBT18" s="306"/>
      <c r="UBU18" s="307"/>
      <c r="UBV18" s="306"/>
      <c r="UBW18" s="307"/>
      <c r="UBX18" s="306"/>
      <c r="UBY18" s="307"/>
      <c r="UBZ18" s="306"/>
      <c r="UCA18" s="307"/>
      <c r="UCB18" s="306"/>
      <c r="UCC18" s="307"/>
      <c r="UCD18" s="306"/>
      <c r="UCE18" s="307"/>
      <c r="UCF18" s="306"/>
      <c r="UCG18" s="307"/>
      <c r="UCH18" s="306"/>
      <c r="UCI18" s="307"/>
      <c r="UCJ18" s="306"/>
      <c r="UCK18" s="307"/>
      <c r="UCL18" s="306"/>
      <c r="UCM18" s="307"/>
      <c r="UCN18" s="306"/>
      <c r="UCO18" s="307"/>
      <c r="UCP18" s="306"/>
      <c r="UCQ18" s="307"/>
      <c r="UCR18" s="306"/>
      <c r="UCS18" s="307"/>
      <c r="UCT18" s="306"/>
      <c r="UCU18" s="307"/>
      <c r="UCV18" s="306"/>
      <c r="UCW18" s="307"/>
      <c r="UCX18" s="306"/>
      <c r="UCY18" s="307"/>
      <c r="UCZ18" s="306"/>
      <c r="UDA18" s="307"/>
      <c r="UDB18" s="306"/>
      <c r="UDC18" s="307"/>
      <c r="UDD18" s="306"/>
      <c r="UDE18" s="307"/>
      <c r="UDF18" s="306"/>
      <c r="UDG18" s="307"/>
      <c r="UDH18" s="306"/>
      <c r="UDI18" s="307"/>
      <c r="UDJ18" s="306"/>
      <c r="UDK18" s="307"/>
      <c r="UDL18" s="306"/>
      <c r="UDM18" s="307"/>
      <c r="UDN18" s="306"/>
      <c r="UDO18" s="307"/>
      <c r="UDP18" s="306"/>
      <c r="UDQ18" s="307"/>
      <c r="UDR18" s="306"/>
      <c r="UDS18" s="307"/>
      <c r="UDT18" s="306"/>
      <c r="UDU18" s="307"/>
      <c r="UDV18" s="306"/>
      <c r="UDW18" s="307"/>
      <c r="UDX18" s="306"/>
      <c r="UDY18" s="307"/>
      <c r="UDZ18" s="306"/>
      <c r="UEA18" s="307"/>
      <c r="UEB18" s="306"/>
      <c r="UEC18" s="307"/>
      <c r="UED18" s="306"/>
      <c r="UEE18" s="307"/>
      <c r="UEF18" s="306"/>
      <c r="UEG18" s="307"/>
      <c r="UEH18" s="306"/>
      <c r="UEI18" s="307"/>
      <c r="UEJ18" s="306"/>
      <c r="UEK18" s="307"/>
      <c r="UEL18" s="306"/>
      <c r="UEM18" s="307"/>
      <c r="UEN18" s="306"/>
      <c r="UEO18" s="307"/>
      <c r="UEP18" s="306"/>
      <c r="UEQ18" s="307"/>
      <c r="UER18" s="306"/>
      <c r="UES18" s="307"/>
      <c r="UET18" s="306"/>
      <c r="UEU18" s="307"/>
      <c r="UEV18" s="306"/>
      <c r="UEW18" s="307"/>
      <c r="UEX18" s="306"/>
      <c r="UEY18" s="307"/>
      <c r="UEZ18" s="306"/>
      <c r="UFA18" s="307"/>
      <c r="UFB18" s="306"/>
      <c r="UFC18" s="307"/>
      <c r="UFD18" s="306"/>
      <c r="UFE18" s="307"/>
      <c r="UFF18" s="306"/>
      <c r="UFG18" s="307"/>
      <c r="UFH18" s="306"/>
      <c r="UFI18" s="307"/>
      <c r="UFJ18" s="306"/>
      <c r="UFK18" s="307"/>
      <c r="UFL18" s="306"/>
      <c r="UFM18" s="307"/>
      <c r="UFN18" s="306"/>
      <c r="UFO18" s="307"/>
      <c r="UFP18" s="306"/>
      <c r="UFQ18" s="307"/>
      <c r="UFR18" s="306"/>
      <c r="UFS18" s="307"/>
      <c r="UFT18" s="306"/>
      <c r="UFU18" s="307"/>
      <c r="UFV18" s="306"/>
      <c r="UFW18" s="307"/>
      <c r="UFX18" s="306"/>
      <c r="UFY18" s="307"/>
      <c r="UFZ18" s="306"/>
      <c r="UGA18" s="307"/>
      <c r="UGB18" s="306"/>
      <c r="UGC18" s="307"/>
      <c r="UGD18" s="306"/>
      <c r="UGE18" s="307"/>
      <c r="UGF18" s="306"/>
      <c r="UGG18" s="307"/>
      <c r="UGH18" s="306"/>
      <c r="UGI18" s="307"/>
      <c r="UGJ18" s="306"/>
      <c r="UGK18" s="307"/>
      <c r="UGL18" s="306"/>
      <c r="UGM18" s="307"/>
      <c r="UGN18" s="306"/>
      <c r="UGO18" s="307"/>
      <c r="UGP18" s="306"/>
      <c r="UGQ18" s="307"/>
      <c r="UGR18" s="306"/>
      <c r="UGS18" s="307"/>
      <c r="UGT18" s="306"/>
      <c r="UGU18" s="307"/>
      <c r="UGV18" s="306"/>
      <c r="UGW18" s="307"/>
      <c r="UGX18" s="306"/>
      <c r="UGY18" s="307"/>
      <c r="UGZ18" s="306"/>
      <c r="UHA18" s="307"/>
      <c r="UHB18" s="306"/>
      <c r="UHC18" s="307"/>
      <c r="UHD18" s="306"/>
      <c r="UHE18" s="307"/>
      <c r="UHF18" s="306"/>
      <c r="UHG18" s="307"/>
      <c r="UHH18" s="306"/>
      <c r="UHI18" s="307"/>
      <c r="UHJ18" s="306"/>
      <c r="UHK18" s="307"/>
      <c r="UHL18" s="306"/>
      <c r="UHM18" s="307"/>
      <c r="UHN18" s="306"/>
      <c r="UHO18" s="307"/>
      <c r="UHP18" s="306"/>
      <c r="UHQ18" s="307"/>
      <c r="UHR18" s="306"/>
      <c r="UHS18" s="307"/>
      <c r="UHT18" s="306"/>
      <c r="UHU18" s="307"/>
      <c r="UHV18" s="306"/>
      <c r="UHW18" s="307"/>
      <c r="UHX18" s="306"/>
      <c r="UHY18" s="307"/>
      <c r="UHZ18" s="306"/>
      <c r="UIA18" s="307"/>
      <c r="UIB18" s="306"/>
      <c r="UIC18" s="307"/>
      <c r="UID18" s="306"/>
      <c r="UIE18" s="307"/>
      <c r="UIF18" s="306"/>
      <c r="UIG18" s="307"/>
      <c r="UIH18" s="306"/>
      <c r="UII18" s="307"/>
      <c r="UIJ18" s="306"/>
      <c r="UIK18" s="307"/>
      <c r="UIL18" s="306"/>
      <c r="UIM18" s="307"/>
      <c r="UIN18" s="306"/>
      <c r="UIO18" s="307"/>
      <c r="UIP18" s="306"/>
      <c r="UIQ18" s="307"/>
      <c r="UIR18" s="306"/>
      <c r="UIS18" s="307"/>
      <c r="UIT18" s="306"/>
      <c r="UIU18" s="307"/>
      <c r="UIV18" s="306"/>
      <c r="UIW18" s="307"/>
      <c r="UIX18" s="306"/>
      <c r="UIY18" s="307"/>
      <c r="UIZ18" s="306"/>
      <c r="UJA18" s="307"/>
      <c r="UJB18" s="306"/>
      <c r="UJC18" s="307"/>
      <c r="UJD18" s="306"/>
      <c r="UJE18" s="307"/>
      <c r="UJF18" s="306"/>
      <c r="UJG18" s="307"/>
      <c r="UJH18" s="306"/>
      <c r="UJI18" s="307"/>
      <c r="UJJ18" s="306"/>
      <c r="UJK18" s="307"/>
      <c r="UJL18" s="306"/>
      <c r="UJM18" s="307"/>
      <c r="UJN18" s="306"/>
      <c r="UJO18" s="307"/>
      <c r="UJP18" s="306"/>
      <c r="UJQ18" s="307"/>
      <c r="UJR18" s="306"/>
      <c r="UJS18" s="307"/>
      <c r="UJT18" s="306"/>
      <c r="UJU18" s="307"/>
      <c r="UJV18" s="306"/>
      <c r="UJW18" s="307"/>
      <c r="UJX18" s="306"/>
      <c r="UJY18" s="307"/>
      <c r="UJZ18" s="306"/>
      <c r="UKA18" s="307"/>
      <c r="UKB18" s="306"/>
      <c r="UKC18" s="307"/>
      <c r="UKD18" s="306"/>
      <c r="UKE18" s="307"/>
      <c r="UKF18" s="306"/>
      <c r="UKG18" s="307"/>
      <c r="UKH18" s="306"/>
      <c r="UKI18" s="307"/>
      <c r="UKJ18" s="306"/>
      <c r="UKK18" s="307"/>
      <c r="UKL18" s="306"/>
      <c r="UKM18" s="307"/>
      <c r="UKN18" s="306"/>
      <c r="UKO18" s="307"/>
      <c r="UKP18" s="306"/>
      <c r="UKQ18" s="307"/>
      <c r="UKR18" s="306"/>
      <c r="UKS18" s="307"/>
      <c r="UKT18" s="306"/>
      <c r="UKU18" s="307"/>
      <c r="UKV18" s="306"/>
      <c r="UKW18" s="307"/>
      <c r="UKX18" s="306"/>
      <c r="UKY18" s="307"/>
      <c r="UKZ18" s="306"/>
      <c r="ULA18" s="307"/>
      <c r="ULB18" s="306"/>
      <c r="ULC18" s="307"/>
      <c r="ULD18" s="306"/>
      <c r="ULE18" s="307"/>
      <c r="ULF18" s="306"/>
      <c r="ULG18" s="307"/>
      <c r="ULH18" s="306"/>
      <c r="ULI18" s="307"/>
      <c r="ULJ18" s="306"/>
      <c r="ULK18" s="307"/>
      <c r="ULL18" s="306"/>
      <c r="ULM18" s="307"/>
      <c r="ULN18" s="306"/>
      <c r="ULO18" s="307"/>
      <c r="ULP18" s="306"/>
      <c r="ULQ18" s="307"/>
      <c r="ULR18" s="306"/>
      <c r="ULS18" s="307"/>
      <c r="ULT18" s="306"/>
      <c r="ULU18" s="307"/>
      <c r="ULV18" s="306"/>
      <c r="ULW18" s="307"/>
      <c r="ULX18" s="306"/>
      <c r="ULY18" s="307"/>
      <c r="ULZ18" s="306"/>
      <c r="UMA18" s="307"/>
      <c r="UMB18" s="306"/>
      <c r="UMC18" s="307"/>
      <c r="UMD18" s="306"/>
      <c r="UME18" s="307"/>
      <c r="UMF18" s="306"/>
      <c r="UMG18" s="307"/>
      <c r="UMH18" s="306"/>
      <c r="UMI18" s="307"/>
      <c r="UMJ18" s="306"/>
      <c r="UMK18" s="307"/>
      <c r="UML18" s="306"/>
      <c r="UMM18" s="307"/>
      <c r="UMN18" s="306"/>
      <c r="UMO18" s="307"/>
      <c r="UMP18" s="306"/>
      <c r="UMQ18" s="307"/>
      <c r="UMR18" s="306"/>
      <c r="UMS18" s="307"/>
      <c r="UMT18" s="306"/>
      <c r="UMU18" s="307"/>
      <c r="UMV18" s="306"/>
      <c r="UMW18" s="307"/>
      <c r="UMX18" s="306"/>
      <c r="UMY18" s="307"/>
      <c r="UMZ18" s="306"/>
      <c r="UNA18" s="307"/>
      <c r="UNB18" s="306"/>
      <c r="UNC18" s="307"/>
      <c r="UND18" s="306"/>
      <c r="UNE18" s="307"/>
      <c r="UNF18" s="306"/>
      <c r="UNG18" s="307"/>
      <c r="UNH18" s="306"/>
      <c r="UNI18" s="307"/>
      <c r="UNJ18" s="306"/>
      <c r="UNK18" s="307"/>
      <c r="UNL18" s="306"/>
      <c r="UNM18" s="307"/>
      <c r="UNN18" s="306"/>
      <c r="UNO18" s="307"/>
      <c r="UNP18" s="306"/>
      <c r="UNQ18" s="307"/>
      <c r="UNR18" s="306"/>
      <c r="UNS18" s="307"/>
      <c r="UNT18" s="306"/>
      <c r="UNU18" s="307"/>
      <c r="UNV18" s="306"/>
      <c r="UNW18" s="307"/>
      <c r="UNX18" s="306"/>
      <c r="UNY18" s="307"/>
      <c r="UNZ18" s="306"/>
      <c r="UOA18" s="307"/>
      <c r="UOB18" s="306"/>
      <c r="UOC18" s="307"/>
      <c r="UOD18" s="306"/>
      <c r="UOE18" s="307"/>
      <c r="UOF18" s="306"/>
      <c r="UOG18" s="307"/>
      <c r="UOH18" s="306"/>
      <c r="UOI18" s="307"/>
      <c r="UOJ18" s="306"/>
      <c r="UOK18" s="307"/>
      <c r="UOL18" s="306"/>
      <c r="UOM18" s="307"/>
      <c r="UON18" s="306"/>
      <c r="UOO18" s="307"/>
      <c r="UOP18" s="306"/>
      <c r="UOQ18" s="307"/>
      <c r="UOR18" s="306"/>
      <c r="UOS18" s="307"/>
      <c r="UOT18" s="306"/>
      <c r="UOU18" s="307"/>
      <c r="UOV18" s="306"/>
      <c r="UOW18" s="307"/>
      <c r="UOX18" s="306"/>
      <c r="UOY18" s="307"/>
      <c r="UOZ18" s="306"/>
      <c r="UPA18" s="307"/>
      <c r="UPB18" s="306"/>
      <c r="UPC18" s="307"/>
      <c r="UPD18" s="306"/>
      <c r="UPE18" s="307"/>
      <c r="UPF18" s="306"/>
      <c r="UPG18" s="307"/>
      <c r="UPH18" s="306"/>
      <c r="UPI18" s="307"/>
      <c r="UPJ18" s="306"/>
      <c r="UPK18" s="307"/>
      <c r="UPL18" s="306"/>
      <c r="UPM18" s="307"/>
      <c r="UPN18" s="306"/>
      <c r="UPO18" s="307"/>
      <c r="UPP18" s="306"/>
      <c r="UPQ18" s="307"/>
      <c r="UPR18" s="306"/>
      <c r="UPS18" s="307"/>
      <c r="UPT18" s="306"/>
      <c r="UPU18" s="307"/>
      <c r="UPV18" s="306"/>
      <c r="UPW18" s="307"/>
      <c r="UPX18" s="306"/>
      <c r="UPY18" s="307"/>
      <c r="UPZ18" s="306"/>
      <c r="UQA18" s="307"/>
      <c r="UQB18" s="306"/>
      <c r="UQC18" s="307"/>
      <c r="UQD18" s="306"/>
      <c r="UQE18" s="307"/>
      <c r="UQF18" s="306"/>
      <c r="UQG18" s="307"/>
      <c r="UQH18" s="306"/>
      <c r="UQI18" s="307"/>
      <c r="UQJ18" s="306"/>
      <c r="UQK18" s="307"/>
      <c r="UQL18" s="306"/>
      <c r="UQM18" s="307"/>
      <c r="UQN18" s="306"/>
      <c r="UQO18" s="307"/>
      <c r="UQP18" s="306"/>
      <c r="UQQ18" s="307"/>
      <c r="UQR18" s="306"/>
      <c r="UQS18" s="307"/>
      <c r="UQT18" s="306"/>
      <c r="UQU18" s="307"/>
      <c r="UQV18" s="306"/>
      <c r="UQW18" s="307"/>
      <c r="UQX18" s="306"/>
      <c r="UQY18" s="307"/>
      <c r="UQZ18" s="306"/>
      <c r="URA18" s="307"/>
      <c r="URB18" s="306"/>
      <c r="URC18" s="307"/>
      <c r="URD18" s="306"/>
      <c r="URE18" s="307"/>
      <c r="URF18" s="306"/>
      <c r="URG18" s="307"/>
      <c r="URH18" s="306"/>
      <c r="URI18" s="307"/>
      <c r="URJ18" s="306"/>
      <c r="URK18" s="307"/>
      <c r="URL18" s="306"/>
      <c r="URM18" s="307"/>
      <c r="URN18" s="306"/>
      <c r="URO18" s="307"/>
      <c r="URP18" s="306"/>
      <c r="URQ18" s="307"/>
      <c r="URR18" s="306"/>
      <c r="URS18" s="307"/>
      <c r="URT18" s="306"/>
      <c r="URU18" s="307"/>
      <c r="URV18" s="306"/>
      <c r="URW18" s="307"/>
      <c r="URX18" s="306"/>
      <c r="URY18" s="307"/>
      <c r="URZ18" s="306"/>
      <c r="USA18" s="307"/>
      <c r="USB18" s="306"/>
      <c r="USC18" s="307"/>
      <c r="USD18" s="306"/>
      <c r="USE18" s="307"/>
      <c r="USF18" s="306"/>
      <c r="USG18" s="307"/>
      <c r="USH18" s="306"/>
      <c r="USI18" s="307"/>
      <c r="USJ18" s="306"/>
      <c r="USK18" s="307"/>
      <c r="USL18" s="306"/>
      <c r="USM18" s="307"/>
      <c r="USN18" s="306"/>
      <c r="USO18" s="307"/>
      <c r="USP18" s="306"/>
      <c r="USQ18" s="307"/>
      <c r="USR18" s="306"/>
      <c r="USS18" s="307"/>
      <c r="UST18" s="306"/>
      <c r="USU18" s="307"/>
      <c r="USV18" s="306"/>
      <c r="USW18" s="307"/>
      <c r="USX18" s="306"/>
      <c r="USY18" s="307"/>
      <c r="USZ18" s="306"/>
      <c r="UTA18" s="307"/>
      <c r="UTB18" s="306"/>
      <c r="UTC18" s="307"/>
      <c r="UTD18" s="306"/>
      <c r="UTE18" s="307"/>
      <c r="UTF18" s="306"/>
      <c r="UTG18" s="307"/>
      <c r="UTH18" s="306"/>
      <c r="UTI18" s="307"/>
      <c r="UTJ18" s="306"/>
      <c r="UTK18" s="307"/>
      <c r="UTL18" s="306"/>
      <c r="UTM18" s="307"/>
      <c r="UTN18" s="306"/>
      <c r="UTO18" s="307"/>
      <c r="UTP18" s="306"/>
      <c r="UTQ18" s="307"/>
      <c r="UTR18" s="306"/>
      <c r="UTS18" s="307"/>
      <c r="UTT18" s="306"/>
      <c r="UTU18" s="307"/>
      <c r="UTV18" s="306"/>
      <c r="UTW18" s="307"/>
      <c r="UTX18" s="306"/>
      <c r="UTY18" s="307"/>
      <c r="UTZ18" s="306"/>
      <c r="UUA18" s="307"/>
      <c r="UUB18" s="306"/>
      <c r="UUC18" s="307"/>
      <c r="UUD18" s="306"/>
      <c r="UUE18" s="307"/>
      <c r="UUF18" s="306"/>
      <c r="UUG18" s="307"/>
      <c r="UUH18" s="306"/>
      <c r="UUI18" s="307"/>
      <c r="UUJ18" s="306"/>
      <c r="UUK18" s="307"/>
      <c r="UUL18" s="306"/>
      <c r="UUM18" s="307"/>
      <c r="UUN18" s="306"/>
      <c r="UUO18" s="307"/>
      <c r="UUP18" s="306"/>
      <c r="UUQ18" s="307"/>
      <c r="UUR18" s="306"/>
      <c r="UUS18" s="307"/>
      <c r="UUT18" s="306"/>
      <c r="UUU18" s="307"/>
      <c r="UUV18" s="306"/>
      <c r="UUW18" s="307"/>
      <c r="UUX18" s="306"/>
      <c r="UUY18" s="307"/>
      <c r="UUZ18" s="306"/>
      <c r="UVA18" s="307"/>
      <c r="UVB18" s="306"/>
      <c r="UVC18" s="307"/>
      <c r="UVD18" s="306"/>
      <c r="UVE18" s="307"/>
      <c r="UVF18" s="306"/>
      <c r="UVG18" s="307"/>
      <c r="UVH18" s="306"/>
      <c r="UVI18" s="307"/>
      <c r="UVJ18" s="306"/>
      <c r="UVK18" s="307"/>
      <c r="UVL18" s="306"/>
      <c r="UVM18" s="307"/>
      <c r="UVN18" s="306"/>
      <c r="UVO18" s="307"/>
      <c r="UVP18" s="306"/>
      <c r="UVQ18" s="307"/>
      <c r="UVR18" s="306"/>
      <c r="UVS18" s="307"/>
      <c r="UVT18" s="306"/>
      <c r="UVU18" s="307"/>
      <c r="UVV18" s="306"/>
      <c r="UVW18" s="307"/>
      <c r="UVX18" s="306"/>
      <c r="UVY18" s="307"/>
      <c r="UVZ18" s="306"/>
      <c r="UWA18" s="307"/>
      <c r="UWB18" s="306"/>
      <c r="UWC18" s="307"/>
      <c r="UWD18" s="306"/>
      <c r="UWE18" s="307"/>
      <c r="UWF18" s="306"/>
      <c r="UWG18" s="307"/>
      <c r="UWH18" s="306"/>
      <c r="UWI18" s="307"/>
      <c r="UWJ18" s="306"/>
      <c r="UWK18" s="307"/>
      <c r="UWL18" s="306"/>
      <c r="UWM18" s="307"/>
      <c r="UWN18" s="306"/>
      <c r="UWO18" s="307"/>
      <c r="UWP18" s="306"/>
      <c r="UWQ18" s="307"/>
      <c r="UWR18" s="306"/>
      <c r="UWS18" s="307"/>
      <c r="UWT18" s="306"/>
      <c r="UWU18" s="307"/>
      <c r="UWV18" s="306"/>
      <c r="UWW18" s="307"/>
      <c r="UWX18" s="306"/>
      <c r="UWY18" s="307"/>
      <c r="UWZ18" s="306"/>
      <c r="UXA18" s="307"/>
      <c r="UXB18" s="306"/>
      <c r="UXC18" s="307"/>
      <c r="UXD18" s="306"/>
      <c r="UXE18" s="307"/>
      <c r="UXF18" s="306"/>
      <c r="UXG18" s="307"/>
      <c r="UXH18" s="306"/>
      <c r="UXI18" s="307"/>
      <c r="UXJ18" s="306"/>
      <c r="UXK18" s="307"/>
      <c r="UXL18" s="306"/>
      <c r="UXM18" s="307"/>
      <c r="UXN18" s="306"/>
      <c r="UXO18" s="307"/>
      <c r="UXP18" s="306"/>
      <c r="UXQ18" s="307"/>
      <c r="UXR18" s="306"/>
      <c r="UXS18" s="307"/>
      <c r="UXT18" s="306"/>
      <c r="UXU18" s="307"/>
      <c r="UXV18" s="306"/>
      <c r="UXW18" s="307"/>
      <c r="UXX18" s="306"/>
      <c r="UXY18" s="307"/>
      <c r="UXZ18" s="306"/>
      <c r="UYA18" s="307"/>
      <c r="UYB18" s="306"/>
      <c r="UYC18" s="307"/>
      <c r="UYD18" s="306"/>
      <c r="UYE18" s="307"/>
      <c r="UYF18" s="306"/>
      <c r="UYG18" s="307"/>
      <c r="UYH18" s="306"/>
      <c r="UYI18" s="307"/>
      <c r="UYJ18" s="306"/>
      <c r="UYK18" s="307"/>
      <c r="UYL18" s="306"/>
      <c r="UYM18" s="307"/>
      <c r="UYN18" s="306"/>
      <c r="UYO18" s="307"/>
      <c r="UYP18" s="306"/>
      <c r="UYQ18" s="307"/>
      <c r="UYR18" s="306"/>
      <c r="UYS18" s="307"/>
      <c r="UYT18" s="306"/>
      <c r="UYU18" s="307"/>
      <c r="UYV18" s="306"/>
      <c r="UYW18" s="307"/>
      <c r="UYX18" s="306"/>
      <c r="UYY18" s="307"/>
      <c r="UYZ18" s="306"/>
      <c r="UZA18" s="307"/>
      <c r="UZB18" s="306"/>
      <c r="UZC18" s="307"/>
      <c r="UZD18" s="306"/>
      <c r="UZE18" s="307"/>
      <c r="UZF18" s="306"/>
      <c r="UZG18" s="307"/>
      <c r="UZH18" s="306"/>
      <c r="UZI18" s="307"/>
      <c r="UZJ18" s="306"/>
      <c r="UZK18" s="307"/>
      <c r="UZL18" s="306"/>
      <c r="UZM18" s="307"/>
      <c r="UZN18" s="306"/>
      <c r="UZO18" s="307"/>
      <c r="UZP18" s="306"/>
      <c r="UZQ18" s="307"/>
      <c r="UZR18" s="306"/>
      <c r="UZS18" s="307"/>
      <c r="UZT18" s="306"/>
      <c r="UZU18" s="307"/>
      <c r="UZV18" s="306"/>
      <c r="UZW18" s="307"/>
      <c r="UZX18" s="306"/>
      <c r="UZY18" s="307"/>
      <c r="UZZ18" s="306"/>
      <c r="VAA18" s="307"/>
      <c r="VAB18" s="306"/>
      <c r="VAC18" s="307"/>
      <c r="VAD18" s="306"/>
      <c r="VAE18" s="307"/>
      <c r="VAF18" s="306"/>
      <c r="VAG18" s="307"/>
      <c r="VAH18" s="306"/>
      <c r="VAI18" s="307"/>
      <c r="VAJ18" s="306"/>
      <c r="VAK18" s="307"/>
      <c r="VAL18" s="306"/>
      <c r="VAM18" s="307"/>
      <c r="VAN18" s="306"/>
      <c r="VAO18" s="307"/>
      <c r="VAP18" s="306"/>
      <c r="VAQ18" s="307"/>
      <c r="VAR18" s="306"/>
      <c r="VAS18" s="307"/>
      <c r="VAT18" s="306"/>
      <c r="VAU18" s="307"/>
      <c r="VAV18" s="306"/>
      <c r="VAW18" s="307"/>
      <c r="VAX18" s="306"/>
      <c r="VAY18" s="307"/>
      <c r="VAZ18" s="306"/>
      <c r="VBA18" s="307"/>
      <c r="VBB18" s="306"/>
      <c r="VBC18" s="307"/>
      <c r="VBD18" s="306"/>
      <c r="VBE18" s="307"/>
      <c r="VBF18" s="306"/>
      <c r="VBG18" s="307"/>
      <c r="VBH18" s="306"/>
      <c r="VBI18" s="307"/>
      <c r="VBJ18" s="306"/>
      <c r="VBK18" s="307"/>
      <c r="VBL18" s="306"/>
      <c r="VBM18" s="307"/>
      <c r="VBN18" s="306"/>
      <c r="VBO18" s="307"/>
      <c r="VBP18" s="306"/>
      <c r="VBQ18" s="307"/>
      <c r="VBR18" s="306"/>
      <c r="VBS18" s="307"/>
      <c r="VBT18" s="306"/>
      <c r="VBU18" s="307"/>
      <c r="VBV18" s="306"/>
      <c r="VBW18" s="307"/>
      <c r="VBX18" s="306"/>
      <c r="VBY18" s="307"/>
      <c r="VBZ18" s="306"/>
      <c r="VCA18" s="307"/>
      <c r="VCB18" s="306"/>
      <c r="VCC18" s="307"/>
      <c r="VCD18" s="306"/>
      <c r="VCE18" s="307"/>
      <c r="VCF18" s="306"/>
      <c r="VCG18" s="307"/>
      <c r="VCH18" s="306"/>
      <c r="VCI18" s="307"/>
      <c r="VCJ18" s="306"/>
      <c r="VCK18" s="307"/>
      <c r="VCL18" s="306"/>
      <c r="VCM18" s="307"/>
      <c r="VCN18" s="306"/>
      <c r="VCO18" s="307"/>
      <c r="VCP18" s="306"/>
      <c r="VCQ18" s="307"/>
      <c r="VCR18" s="306"/>
      <c r="VCS18" s="307"/>
      <c r="VCT18" s="306"/>
      <c r="VCU18" s="307"/>
      <c r="VCV18" s="306"/>
      <c r="VCW18" s="307"/>
      <c r="VCX18" s="306"/>
      <c r="VCY18" s="307"/>
      <c r="VCZ18" s="306"/>
      <c r="VDA18" s="307"/>
      <c r="VDB18" s="306"/>
      <c r="VDC18" s="307"/>
      <c r="VDD18" s="306"/>
      <c r="VDE18" s="307"/>
      <c r="VDF18" s="306"/>
      <c r="VDG18" s="307"/>
      <c r="VDH18" s="306"/>
      <c r="VDI18" s="307"/>
      <c r="VDJ18" s="306"/>
      <c r="VDK18" s="307"/>
      <c r="VDL18" s="306"/>
      <c r="VDM18" s="307"/>
      <c r="VDN18" s="306"/>
      <c r="VDO18" s="307"/>
      <c r="VDP18" s="306"/>
      <c r="VDQ18" s="307"/>
      <c r="VDR18" s="306"/>
      <c r="VDS18" s="307"/>
      <c r="VDT18" s="306"/>
      <c r="VDU18" s="307"/>
      <c r="VDV18" s="306"/>
      <c r="VDW18" s="307"/>
      <c r="VDX18" s="306"/>
      <c r="VDY18" s="307"/>
      <c r="VDZ18" s="306"/>
      <c r="VEA18" s="307"/>
      <c r="VEB18" s="306"/>
      <c r="VEC18" s="307"/>
      <c r="VED18" s="306"/>
      <c r="VEE18" s="307"/>
      <c r="VEF18" s="306"/>
      <c r="VEG18" s="307"/>
      <c r="VEH18" s="306"/>
      <c r="VEI18" s="307"/>
      <c r="VEJ18" s="306"/>
      <c r="VEK18" s="307"/>
      <c r="VEL18" s="306"/>
      <c r="VEM18" s="307"/>
      <c r="VEN18" s="306"/>
      <c r="VEO18" s="307"/>
      <c r="VEP18" s="306"/>
      <c r="VEQ18" s="307"/>
      <c r="VER18" s="306"/>
      <c r="VES18" s="307"/>
      <c r="VET18" s="306"/>
      <c r="VEU18" s="307"/>
      <c r="VEV18" s="306"/>
      <c r="VEW18" s="307"/>
      <c r="VEX18" s="306"/>
      <c r="VEY18" s="307"/>
      <c r="VEZ18" s="306"/>
      <c r="VFA18" s="307"/>
      <c r="VFB18" s="306"/>
      <c r="VFC18" s="307"/>
      <c r="VFD18" s="306"/>
      <c r="VFE18" s="307"/>
      <c r="VFF18" s="306"/>
      <c r="VFG18" s="307"/>
      <c r="VFH18" s="306"/>
      <c r="VFI18" s="307"/>
      <c r="VFJ18" s="306"/>
      <c r="VFK18" s="307"/>
      <c r="VFL18" s="306"/>
      <c r="VFM18" s="307"/>
      <c r="VFN18" s="306"/>
      <c r="VFO18" s="307"/>
      <c r="VFP18" s="306"/>
      <c r="VFQ18" s="307"/>
      <c r="VFR18" s="306"/>
      <c r="VFS18" s="307"/>
      <c r="VFT18" s="306"/>
      <c r="VFU18" s="307"/>
      <c r="VFV18" s="306"/>
      <c r="VFW18" s="307"/>
      <c r="VFX18" s="306"/>
      <c r="VFY18" s="307"/>
      <c r="VFZ18" s="306"/>
      <c r="VGA18" s="307"/>
      <c r="VGB18" s="306"/>
      <c r="VGC18" s="307"/>
      <c r="VGD18" s="306"/>
      <c r="VGE18" s="307"/>
      <c r="VGF18" s="306"/>
      <c r="VGG18" s="307"/>
      <c r="VGH18" s="306"/>
      <c r="VGI18" s="307"/>
      <c r="VGJ18" s="306"/>
      <c r="VGK18" s="307"/>
      <c r="VGL18" s="306"/>
      <c r="VGM18" s="307"/>
      <c r="VGN18" s="306"/>
      <c r="VGO18" s="307"/>
      <c r="VGP18" s="306"/>
      <c r="VGQ18" s="307"/>
      <c r="VGR18" s="306"/>
      <c r="VGS18" s="307"/>
      <c r="VGT18" s="306"/>
      <c r="VGU18" s="307"/>
      <c r="VGV18" s="306"/>
      <c r="VGW18" s="307"/>
      <c r="VGX18" s="306"/>
      <c r="VGY18" s="307"/>
      <c r="VGZ18" s="306"/>
      <c r="VHA18" s="307"/>
      <c r="VHB18" s="306"/>
      <c r="VHC18" s="307"/>
      <c r="VHD18" s="306"/>
      <c r="VHE18" s="307"/>
      <c r="VHF18" s="306"/>
      <c r="VHG18" s="307"/>
      <c r="VHH18" s="306"/>
      <c r="VHI18" s="307"/>
      <c r="VHJ18" s="306"/>
      <c r="VHK18" s="307"/>
      <c r="VHL18" s="306"/>
      <c r="VHM18" s="307"/>
      <c r="VHN18" s="306"/>
      <c r="VHO18" s="307"/>
      <c r="VHP18" s="306"/>
      <c r="VHQ18" s="307"/>
      <c r="VHR18" s="306"/>
      <c r="VHS18" s="307"/>
      <c r="VHT18" s="306"/>
      <c r="VHU18" s="307"/>
      <c r="VHV18" s="306"/>
      <c r="VHW18" s="307"/>
      <c r="VHX18" s="306"/>
      <c r="VHY18" s="307"/>
      <c r="VHZ18" s="306"/>
      <c r="VIA18" s="307"/>
      <c r="VIB18" s="306"/>
      <c r="VIC18" s="307"/>
      <c r="VID18" s="306"/>
      <c r="VIE18" s="307"/>
      <c r="VIF18" s="306"/>
      <c r="VIG18" s="307"/>
      <c r="VIH18" s="306"/>
      <c r="VII18" s="307"/>
      <c r="VIJ18" s="306"/>
      <c r="VIK18" s="307"/>
      <c r="VIL18" s="306"/>
      <c r="VIM18" s="307"/>
      <c r="VIN18" s="306"/>
      <c r="VIO18" s="307"/>
      <c r="VIP18" s="306"/>
      <c r="VIQ18" s="307"/>
      <c r="VIR18" s="306"/>
      <c r="VIS18" s="307"/>
      <c r="VIT18" s="306"/>
      <c r="VIU18" s="307"/>
      <c r="VIV18" s="306"/>
      <c r="VIW18" s="307"/>
      <c r="VIX18" s="306"/>
      <c r="VIY18" s="307"/>
      <c r="VIZ18" s="306"/>
      <c r="VJA18" s="307"/>
      <c r="VJB18" s="306"/>
      <c r="VJC18" s="307"/>
      <c r="VJD18" s="306"/>
      <c r="VJE18" s="307"/>
      <c r="VJF18" s="306"/>
      <c r="VJG18" s="307"/>
      <c r="VJH18" s="306"/>
      <c r="VJI18" s="307"/>
      <c r="VJJ18" s="306"/>
      <c r="VJK18" s="307"/>
      <c r="VJL18" s="306"/>
      <c r="VJM18" s="307"/>
      <c r="VJN18" s="306"/>
      <c r="VJO18" s="307"/>
      <c r="VJP18" s="306"/>
      <c r="VJQ18" s="307"/>
      <c r="VJR18" s="306"/>
      <c r="VJS18" s="307"/>
      <c r="VJT18" s="306"/>
      <c r="VJU18" s="307"/>
      <c r="VJV18" s="306"/>
      <c r="VJW18" s="307"/>
      <c r="VJX18" s="306"/>
      <c r="VJY18" s="307"/>
      <c r="VJZ18" s="306"/>
      <c r="VKA18" s="307"/>
      <c r="VKB18" s="306"/>
      <c r="VKC18" s="307"/>
      <c r="VKD18" s="306"/>
      <c r="VKE18" s="307"/>
      <c r="VKF18" s="306"/>
      <c r="VKG18" s="307"/>
      <c r="VKH18" s="306"/>
      <c r="VKI18" s="307"/>
      <c r="VKJ18" s="306"/>
      <c r="VKK18" s="307"/>
      <c r="VKL18" s="306"/>
      <c r="VKM18" s="307"/>
      <c r="VKN18" s="306"/>
      <c r="VKO18" s="307"/>
      <c r="VKP18" s="306"/>
      <c r="VKQ18" s="307"/>
      <c r="VKR18" s="306"/>
      <c r="VKS18" s="307"/>
      <c r="VKT18" s="306"/>
      <c r="VKU18" s="307"/>
      <c r="VKV18" s="306"/>
      <c r="VKW18" s="307"/>
      <c r="VKX18" s="306"/>
      <c r="VKY18" s="307"/>
      <c r="VKZ18" s="306"/>
      <c r="VLA18" s="307"/>
      <c r="VLB18" s="306"/>
      <c r="VLC18" s="307"/>
      <c r="VLD18" s="306"/>
      <c r="VLE18" s="307"/>
      <c r="VLF18" s="306"/>
      <c r="VLG18" s="307"/>
      <c r="VLH18" s="306"/>
      <c r="VLI18" s="307"/>
      <c r="VLJ18" s="306"/>
      <c r="VLK18" s="307"/>
      <c r="VLL18" s="306"/>
      <c r="VLM18" s="307"/>
      <c r="VLN18" s="306"/>
      <c r="VLO18" s="307"/>
      <c r="VLP18" s="306"/>
      <c r="VLQ18" s="307"/>
      <c r="VLR18" s="306"/>
      <c r="VLS18" s="307"/>
      <c r="VLT18" s="306"/>
      <c r="VLU18" s="307"/>
      <c r="VLV18" s="306"/>
      <c r="VLW18" s="307"/>
      <c r="VLX18" s="306"/>
      <c r="VLY18" s="307"/>
      <c r="VLZ18" s="306"/>
      <c r="VMA18" s="307"/>
      <c r="VMB18" s="306"/>
      <c r="VMC18" s="307"/>
      <c r="VMD18" s="306"/>
      <c r="VME18" s="307"/>
      <c r="VMF18" s="306"/>
      <c r="VMG18" s="307"/>
      <c r="VMH18" s="306"/>
      <c r="VMI18" s="307"/>
      <c r="VMJ18" s="306"/>
      <c r="VMK18" s="307"/>
      <c r="VML18" s="306"/>
      <c r="VMM18" s="307"/>
      <c r="VMN18" s="306"/>
      <c r="VMO18" s="307"/>
      <c r="VMP18" s="306"/>
      <c r="VMQ18" s="307"/>
      <c r="VMR18" s="306"/>
      <c r="VMS18" s="307"/>
      <c r="VMT18" s="306"/>
      <c r="VMU18" s="307"/>
      <c r="VMV18" s="306"/>
      <c r="VMW18" s="307"/>
      <c r="VMX18" s="306"/>
      <c r="VMY18" s="307"/>
      <c r="VMZ18" s="306"/>
      <c r="VNA18" s="307"/>
      <c r="VNB18" s="306"/>
      <c r="VNC18" s="307"/>
      <c r="VND18" s="306"/>
      <c r="VNE18" s="307"/>
      <c r="VNF18" s="306"/>
      <c r="VNG18" s="307"/>
      <c r="VNH18" s="306"/>
      <c r="VNI18" s="307"/>
      <c r="VNJ18" s="306"/>
      <c r="VNK18" s="307"/>
      <c r="VNL18" s="306"/>
      <c r="VNM18" s="307"/>
      <c r="VNN18" s="306"/>
      <c r="VNO18" s="307"/>
      <c r="VNP18" s="306"/>
      <c r="VNQ18" s="307"/>
      <c r="VNR18" s="306"/>
      <c r="VNS18" s="307"/>
      <c r="VNT18" s="306"/>
      <c r="VNU18" s="307"/>
      <c r="VNV18" s="306"/>
      <c r="VNW18" s="307"/>
      <c r="VNX18" s="306"/>
      <c r="VNY18" s="307"/>
      <c r="VNZ18" s="306"/>
      <c r="VOA18" s="307"/>
      <c r="VOB18" s="306"/>
      <c r="VOC18" s="307"/>
      <c r="VOD18" s="306"/>
      <c r="VOE18" s="307"/>
      <c r="VOF18" s="306"/>
      <c r="VOG18" s="307"/>
      <c r="VOH18" s="306"/>
      <c r="VOI18" s="307"/>
      <c r="VOJ18" s="306"/>
      <c r="VOK18" s="307"/>
      <c r="VOL18" s="306"/>
      <c r="VOM18" s="307"/>
      <c r="VON18" s="306"/>
      <c r="VOO18" s="307"/>
      <c r="VOP18" s="306"/>
      <c r="VOQ18" s="307"/>
      <c r="VOR18" s="306"/>
      <c r="VOS18" s="307"/>
      <c r="VOT18" s="306"/>
      <c r="VOU18" s="307"/>
      <c r="VOV18" s="306"/>
      <c r="VOW18" s="307"/>
      <c r="VOX18" s="306"/>
      <c r="VOY18" s="307"/>
      <c r="VOZ18" s="306"/>
      <c r="VPA18" s="307"/>
      <c r="VPB18" s="306"/>
      <c r="VPC18" s="307"/>
      <c r="VPD18" s="306"/>
      <c r="VPE18" s="307"/>
      <c r="VPF18" s="306"/>
      <c r="VPG18" s="307"/>
      <c r="VPH18" s="306"/>
      <c r="VPI18" s="307"/>
      <c r="VPJ18" s="306"/>
      <c r="VPK18" s="307"/>
      <c r="VPL18" s="306"/>
      <c r="VPM18" s="307"/>
      <c r="VPN18" s="306"/>
      <c r="VPO18" s="307"/>
      <c r="VPP18" s="306"/>
      <c r="VPQ18" s="307"/>
      <c r="VPR18" s="306"/>
      <c r="VPS18" s="307"/>
      <c r="VPT18" s="306"/>
      <c r="VPU18" s="307"/>
      <c r="VPV18" s="306"/>
      <c r="VPW18" s="307"/>
      <c r="VPX18" s="306"/>
      <c r="VPY18" s="307"/>
      <c r="VPZ18" s="306"/>
      <c r="VQA18" s="307"/>
      <c r="VQB18" s="306"/>
      <c r="VQC18" s="307"/>
      <c r="VQD18" s="306"/>
      <c r="VQE18" s="307"/>
      <c r="VQF18" s="306"/>
      <c r="VQG18" s="307"/>
      <c r="VQH18" s="306"/>
      <c r="VQI18" s="307"/>
      <c r="VQJ18" s="306"/>
      <c r="VQK18" s="307"/>
      <c r="VQL18" s="306"/>
      <c r="VQM18" s="307"/>
      <c r="VQN18" s="306"/>
      <c r="VQO18" s="307"/>
      <c r="VQP18" s="306"/>
      <c r="VQQ18" s="307"/>
      <c r="VQR18" s="306"/>
      <c r="VQS18" s="307"/>
      <c r="VQT18" s="306"/>
      <c r="VQU18" s="307"/>
      <c r="VQV18" s="306"/>
      <c r="VQW18" s="307"/>
      <c r="VQX18" s="306"/>
      <c r="VQY18" s="307"/>
      <c r="VQZ18" s="306"/>
      <c r="VRA18" s="307"/>
      <c r="VRB18" s="306"/>
      <c r="VRC18" s="307"/>
      <c r="VRD18" s="306"/>
      <c r="VRE18" s="307"/>
      <c r="VRF18" s="306"/>
      <c r="VRG18" s="307"/>
      <c r="VRH18" s="306"/>
      <c r="VRI18" s="307"/>
      <c r="VRJ18" s="306"/>
      <c r="VRK18" s="307"/>
      <c r="VRL18" s="306"/>
      <c r="VRM18" s="307"/>
      <c r="VRN18" s="306"/>
      <c r="VRO18" s="307"/>
      <c r="VRP18" s="306"/>
      <c r="VRQ18" s="307"/>
      <c r="VRR18" s="306"/>
      <c r="VRS18" s="307"/>
      <c r="VRT18" s="306"/>
      <c r="VRU18" s="307"/>
      <c r="VRV18" s="306"/>
      <c r="VRW18" s="307"/>
      <c r="VRX18" s="306"/>
      <c r="VRY18" s="307"/>
      <c r="VRZ18" s="306"/>
      <c r="VSA18" s="307"/>
      <c r="VSB18" s="306"/>
      <c r="VSC18" s="307"/>
      <c r="VSD18" s="306"/>
      <c r="VSE18" s="307"/>
      <c r="VSF18" s="306"/>
      <c r="VSG18" s="307"/>
      <c r="VSH18" s="306"/>
      <c r="VSI18" s="307"/>
      <c r="VSJ18" s="306"/>
      <c r="VSK18" s="307"/>
      <c r="VSL18" s="306"/>
      <c r="VSM18" s="307"/>
      <c r="VSN18" s="306"/>
      <c r="VSO18" s="307"/>
      <c r="VSP18" s="306"/>
      <c r="VSQ18" s="307"/>
      <c r="VSR18" s="306"/>
      <c r="VSS18" s="307"/>
      <c r="VST18" s="306"/>
      <c r="VSU18" s="307"/>
      <c r="VSV18" s="306"/>
      <c r="VSW18" s="307"/>
      <c r="VSX18" s="306"/>
      <c r="VSY18" s="307"/>
      <c r="VSZ18" s="306"/>
      <c r="VTA18" s="307"/>
      <c r="VTB18" s="306"/>
      <c r="VTC18" s="307"/>
      <c r="VTD18" s="306"/>
      <c r="VTE18" s="307"/>
      <c r="VTF18" s="306"/>
      <c r="VTG18" s="307"/>
      <c r="VTH18" s="306"/>
      <c r="VTI18" s="307"/>
      <c r="VTJ18" s="306"/>
      <c r="VTK18" s="307"/>
      <c r="VTL18" s="306"/>
      <c r="VTM18" s="307"/>
      <c r="VTN18" s="306"/>
      <c r="VTO18" s="307"/>
      <c r="VTP18" s="306"/>
      <c r="VTQ18" s="307"/>
      <c r="VTR18" s="306"/>
      <c r="VTS18" s="307"/>
      <c r="VTT18" s="306"/>
      <c r="VTU18" s="307"/>
      <c r="VTV18" s="306"/>
      <c r="VTW18" s="307"/>
      <c r="VTX18" s="306"/>
      <c r="VTY18" s="307"/>
      <c r="VTZ18" s="306"/>
      <c r="VUA18" s="307"/>
      <c r="VUB18" s="306"/>
      <c r="VUC18" s="307"/>
      <c r="VUD18" s="306"/>
      <c r="VUE18" s="307"/>
      <c r="VUF18" s="306"/>
      <c r="VUG18" s="307"/>
      <c r="VUH18" s="306"/>
      <c r="VUI18" s="307"/>
      <c r="VUJ18" s="306"/>
      <c r="VUK18" s="307"/>
      <c r="VUL18" s="306"/>
      <c r="VUM18" s="307"/>
      <c r="VUN18" s="306"/>
      <c r="VUO18" s="307"/>
      <c r="VUP18" s="306"/>
      <c r="VUQ18" s="307"/>
      <c r="VUR18" s="306"/>
      <c r="VUS18" s="307"/>
      <c r="VUT18" s="306"/>
      <c r="VUU18" s="307"/>
      <c r="VUV18" s="306"/>
      <c r="VUW18" s="307"/>
      <c r="VUX18" s="306"/>
      <c r="VUY18" s="307"/>
      <c r="VUZ18" s="306"/>
      <c r="VVA18" s="307"/>
      <c r="VVB18" s="306"/>
      <c r="VVC18" s="307"/>
      <c r="VVD18" s="306"/>
      <c r="VVE18" s="307"/>
      <c r="VVF18" s="306"/>
      <c r="VVG18" s="307"/>
      <c r="VVH18" s="306"/>
      <c r="VVI18" s="307"/>
      <c r="VVJ18" s="306"/>
      <c r="VVK18" s="307"/>
      <c r="VVL18" s="306"/>
      <c r="VVM18" s="307"/>
      <c r="VVN18" s="306"/>
      <c r="VVO18" s="307"/>
      <c r="VVP18" s="306"/>
      <c r="VVQ18" s="307"/>
      <c r="VVR18" s="306"/>
      <c r="VVS18" s="307"/>
      <c r="VVT18" s="306"/>
      <c r="VVU18" s="307"/>
      <c r="VVV18" s="306"/>
      <c r="VVW18" s="307"/>
      <c r="VVX18" s="306"/>
      <c r="VVY18" s="307"/>
      <c r="VVZ18" s="306"/>
      <c r="VWA18" s="307"/>
      <c r="VWB18" s="306"/>
      <c r="VWC18" s="307"/>
      <c r="VWD18" s="306"/>
      <c r="VWE18" s="307"/>
      <c r="VWF18" s="306"/>
      <c r="VWG18" s="307"/>
      <c r="VWH18" s="306"/>
      <c r="VWI18" s="307"/>
      <c r="VWJ18" s="306"/>
      <c r="VWK18" s="307"/>
      <c r="VWL18" s="306"/>
      <c r="VWM18" s="307"/>
      <c r="VWN18" s="306"/>
      <c r="VWO18" s="307"/>
      <c r="VWP18" s="306"/>
      <c r="VWQ18" s="307"/>
      <c r="VWR18" s="306"/>
      <c r="VWS18" s="307"/>
      <c r="VWT18" s="306"/>
      <c r="VWU18" s="307"/>
      <c r="VWV18" s="306"/>
      <c r="VWW18" s="307"/>
      <c r="VWX18" s="306"/>
      <c r="VWY18" s="307"/>
      <c r="VWZ18" s="306"/>
      <c r="VXA18" s="307"/>
      <c r="VXB18" s="306"/>
      <c r="VXC18" s="307"/>
      <c r="VXD18" s="306"/>
      <c r="VXE18" s="307"/>
      <c r="VXF18" s="306"/>
      <c r="VXG18" s="307"/>
      <c r="VXH18" s="306"/>
      <c r="VXI18" s="307"/>
      <c r="VXJ18" s="306"/>
      <c r="VXK18" s="307"/>
      <c r="VXL18" s="306"/>
      <c r="VXM18" s="307"/>
      <c r="VXN18" s="306"/>
      <c r="VXO18" s="307"/>
      <c r="VXP18" s="306"/>
      <c r="VXQ18" s="307"/>
      <c r="VXR18" s="306"/>
      <c r="VXS18" s="307"/>
      <c r="VXT18" s="306"/>
      <c r="VXU18" s="307"/>
      <c r="VXV18" s="306"/>
      <c r="VXW18" s="307"/>
      <c r="VXX18" s="306"/>
      <c r="VXY18" s="307"/>
      <c r="VXZ18" s="306"/>
      <c r="VYA18" s="307"/>
      <c r="VYB18" s="306"/>
      <c r="VYC18" s="307"/>
      <c r="VYD18" s="306"/>
      <c r="VYE18" s="307"/>
      <c r="VYF18" s="306"/>
      <c r="VYG18" s="307"/>
      <c r="VYH18" s="306"/>
      <c r="VYI18" s="307"/>
      <c r="VYJ18" s="306"/>
      <c r="VYK18" s="307"/>
      <c r="VYL18" s="306"/>
      <c r="VYM18" s="307"/>
      <c r="VYN18" s="306"/>
      <c r="VYO18" s="307"/>
      <c r="VYP18" s="306"/>
      <c r="VYQ18" s="307"/>
      <c r="VYR18" s="306"/>
      <c r="VYS18" s="307"/>
      <c r="VYT18" s="306"/>
      <c r="VYU18" s="307"/>
      <c r="VYV18" s="306"/>
      <c r="VYW18" s="307"/>
      <c r="VYX18" s="306"/>
      <c r="VYY18" s="307"/>
      <c r="VYZ18" s="306"/>
      <c r="VZA18" s="307"/>
      <c r="VZB18" s="306"/>
      <c r="VZC18" s="307"/>
      <c r="VZD18" s="306"/>
      <c r="VZE18" s="307"/>
      <c r="VZF18" s="306"/>
      <c r="VZG18" s="307"/>
      <c r="VZH18" s="306"/>
      <c r="VZI18" s="307"/>
      <c r="VZJ18" s="306"/>
      <c r="VZK18" s="307"/>
      <c r="VZL18" s="306"/>
      <c r="VZM18" s="307"/>
      <c r="VZN18" s="306"/>
      <c r="VZO18" s="307"/>
      <c r="VZP18" s="306"/>
      <c r="VZQ18" s="307"/>
      <c r="VZR18" s="306"/>
      <c r="VZS18" s="307"/>
      <c r="VZT18" s="306"/>
      <c r="VZU18" s="307"/>
      <c r="VZV18" s="306"/>
      <c r="VZW18" s="307"/>
      <c r="VZX18" s="306"/>
      <c r="VZY18" s="307"/>
      <c r="VZZ18" s="306"/>
      <c r="WAA18" s="307"/>
      <c r="WAB18" s="306"/>
      <c r="WAC18" s="307"/>
      <c r="WAD18" s="306"/>
      <c r="WAE18" s="307"/>
      <c r="WAF18" s="306"/>
      <c r="WAG18" s="307"/>
      <c r="WAH18" s="306"/>
      <c r="WAI18" s="307"/>
      <c r="WAJ18" s="306"/>
      <c r="WAK18" s="307"/>
      <c r="WAL18" s="306"/>
      <c r="WAM18" s="307"/>
      <c r="WAN18" s="306"/>
      <c r="WAO18" s="307"/>
      <c r="WAP18" s="306"/>
      <c r="WAQ18" s="307"/>
      <c r="WAR18" s="306"/>
      <c r="WAS18" s="307"/>
      <c r="WAT18" s="306"/>
      <c r="WAU18" s="307"/>
      <c r="WAV18" s="306"/>
      <c r="WAW18" s="307"/>
      <c r="WAX18" s="306"/>
      <c r="WAY18" s="307"/>
      <c r="WAZ18" s="306"/>
      <c r="WBA18" s="307"/>
      <c r="WBB18" s="306"/>
      <c r="WBC18" s="307"/>
      <c r="WBD18" s="306"/>
      <c r="WBE18" s="307"/>
      <c r="WBF18" s="306"/>
      <c r="WBG18" s="307"/>
      <c r="WBH18" s="306"/>
      <c r="WBI18" s="307"/>
      <c r="WBJ18" s="306"/>
      <c r="WBK18" s="307"/>
      <c r="WBL18" s="306"/>
      <c r="WBM18" s="307"/>
      <c r="WBN18" s="306"/>
      <c r="WBO18" s="307"/>
      <c r="WBP18" s="306"/>
      <c r="WBQ18" s="307"/>
      <c r="WBR18" s="306"/>
      <c r="WBS18" s="307"/>
      <c r="WBT18" s="306"/>
      <c r="WBU18" s="307"/>
      <c r="WBV18" s="306"/>
      <c r="WBW18" s="307"/>
      <c r="WBX18" s="306"/>
      <c r="WBY18" s="307"/>
      <c r="WBZ18" s="306"/>
      <c r="WCA18" s="307"/>
      <c r="WCB18" s="306"/>
      <c r="WCC18" s="307"/>
      <c r="WCD18" s="306"/>
      <c r="WCE18" s="307"/>
      <c r="WCF18" s="306"/>
      <c r="WCG18" s="307"/>
      <c r="WCH18" s="306"/>
      <c r="WCI18" s="307"/>
      <c r="WCJ18" s="306"/>
      <c r="WCK18" s="307"/>
      <c r="WCL18" s="306"/>
      <c r="WCM18" s="307"/>
      <c r="WCN18" s="306"/>
      <c r="WCO18" s="307"/>
      <c r="WCP18" s="306"/>
      <c r="WCQ18" s="307"/>
      <c r="WCR18" s="306"/>
      <c r="WCS18" s="307"/>
      <c r="WCT18" s="306"/>
      <c r="WCU18" s="307"/>
      <c r="WCV18" s="306"/>
      <c r="WCW18" s="307"/>
      <c r="WCX18" s="306"/>
      <c r="WCY18" s="307"/>
      <c r="WCZ18" s="306"/>
      <c r="WDA18" s="307"/>
      <c r="WDB18" s="306"/>
      <c r="WDC18" s="307"/>
      <c r="WDD18" s="306"/>
      <c r="WDE18" s="307"/>
      <c r="WDF18" s="306"/>
      <c r="WDG18" s="307"/>
      <c r="WDH18" s="306"/>
      <c r="WDI18" s="307"/>
      <c r="WDJ18" s="306"/>
      <c r="WDK18" s="307"/>
      <c r="WDL18" s="306"/>
      <c r="WDM18" s="307"/>
      <c r="WDN18" s="306"/>
      <c r="WDO18" s="307"/>
      <c r="WDP18" s="306"/>
      <c r="WDQ18" s="307"/>
      <c r="WDR18" s="306"/>
      <c r="WDS18" s="307"/>
      <c r="WDT18" s="306"/>
      <c r="WDU18" s="307"/>
      <c r="WDV18" s="306"/>
      <c r="WDW18" s="307"/>
      <c r="WDX18" s="306"/>
      <c r="WDY18" s="307"/>
      <c r="WDZ18" s="306"/>
      <c r="WEA18" s="307"/>
      <c r="WEB18" s="306"/>
      <c r="WEC18" s="307"/>
      <c r="WED18" s="306"/>
      <c r="WEE18" s="307"/>
      <c r="WEF18" s="306"/>
      <c r="WEG18" s="307"/>
      <c r="WEH18" s="306"/>
      <c r="WEI18" s="307"/>
      <c r="WEJ18" s="306"/>
      <c r="WEK18" s="307"/>
      <c r="WEL18" s="306"/>
      <c r="WEM18" s="307"/>
      <c r="WEN18" s="306"/>
      <c r="WEO18" s="307"/>
      <c r="WEP18" s="306"/>
      <c r="WEQ18" s="307"/>
      <c r="WER18" s="306"/>
      <c r="WES18" s="307"/>
      <c r="WET18" s="306"/>
      <c r="WEU18" s="307"/>
      <c r="WEV18" s="306"/>
      <c r="WEW18" s="307"/>
      <c r="WEX18" s="306"/>
      <c r="WEY18" s="307"/>
      <c r="WEZ18" s="306"/>
      <c r="WFA18" s="307"/>
      <c r="WFB18" s="306"/>
      <c r="WFC18" s="307"/>
      <c r="WFD18" s="306"/>
      <c r="WFE18" s="307"/>
      <c r="WFF18" s="306"/>
      <c r="WFG18" s="307"/>
      <c r="WFH18" s="306"/>
      <c r="WFI18" s="307"/>
      <c r="WFJ18" s="306"/>
      <c r="WFK18" s="307"/>
      <c r="WFL18" s="306"/>
      <c r="WFM18" s="307"/>
      <c r="WFN18" s="306"/>
      <c r="WFO18" s="307"/>
      <c r="WFP18" s="306"/>
      <c r="WFQ18" s="307"/>
      <c r="WFR18" s="306"/>
      <c r="WFS18" s="307"/>
      <c r="WFT18" s="306"/>
      <c r="WFU18" s="307"/>
      <c r="WFV18" s="306"/>
      <c r="WFW18" s="307"/>
      <c r="WFX18" s="306"/>
      <c r="WFY18" s="307"/>
      <c r="WFZ18" s="306"/>
      <c r="WGA18" s="307"/>
      <c r="WGB18" s="306"/>
      <c r="WGC18" s="307"/>
      <c r="WGD18" s="306"/>
      <c r="WGE18" s="307"/>
      <c r="WGF18" s="306"/>
      <c r="WGG18" s="307"/>
      <c r="WGH18" s="306"/>
      <c r="WGI18" s="307"/>
      <c r="WGJ18" s="306"/>
      <c r="WGK18" s="307"/>
      <c r="WGL18" s="306"/>
      <c r="WGM18" s="307"/>
      <c r="WGN18" s="306"/>
      <c r="WGO18" s="307"/>
      <c r="WGP18" s="306"/>
      <c r="WGQ18" s="307"/>
      <c r="WGR18" s="306"/>
      <c r="WGS18" s="307"/>
      <c r="WGT18" s="306"/>
      <c r="WGU18" s="307"/>
      <c r="WGV18" s="306"/>
      <c r="WGW18" s="307"/>
      <c r="WGX18" s="306"/>
      <c r="WGY18" s="307"/>
      <c r="WGZ18" s="306"/>
      <c r="WHA18" s="307"/>
      <c r="WHB18" s="306"/>
      <c r="WHC18" s="307"/>
      <c r="WHD18" s="306"/>
      <c r="WHE18" s="307"/>
      <c r="WHF18" s="306"/>
      <c r="WHG18" s="307"/>
      <c r="WHH18" s="306"/>
      <c r="WHI18" s="307"/>
      <c r="WHJ18" s="306"/>
      <c r="WHK18" s="307"/>
      <c r="WHL18" s="306"/>
      <c r="WHM18" s="307"/>
      <c r="WHN18" s="306"/>
      <c r="WHO18" s="307"/>
      <c r="WHP18" s="306"/>
      <c r="WHQ18" s="307"/>
      <c r="WHR18" s="306"/>
      <c r="WHS18" s="307"/>
      <c r="WHT18" s="306"/>
      <c r="WHU18" s="307"/>
      <c r="WHV18" s="306"/>
      <c r="WHW18" s="307"/>
      <c r="WHX18" s="306"/>
      <c r="WHY18" s="307"/>
      <c r="WHZ18" s="306"/>
      <c r="WIA18" s="307"/>
      <c r="WIB18" s="306"/>
      <c r="WIC18" s="307"/>
      <c r="WID18" s="306"/>
      <c r="WIE18" s="307"/>
      <c r="WIF18" s="306"/>
      <c r="WIG18" s="307"/>
      <c r="WIH18" s="306"/>
      <c r="WII18" s="307"/>
      <c r="WIJ18" s="306"/>
      <c r="WIK18" s="307"/>
      <c r="WIL18" s="306"/>
      <c r="WIM18" s="307"/>
      <c r="WIN18" s="306"/>
      <c r="WIO18" s="307"/>
      <c r="WIP18" s="306"/>
      <c r="WIQ18" s="307"/>
      <c r="WIR18" s="306"/>
      <c r="WIS18" s="307"/>
      <c r="WIT18" s="306"/>
      <c r="WIU18" s="307"/>
      <c r="WIV18" s="306"/>
      <c r="WIW18" s="307"/>
      <c r="WIX18" s="306"/>
      <c r="WIY18" s="307"/>
      <c r="WIZ18" s="306"/>
      <c r="WJA18" s="307"/>
      <c r="WJB18" s="306"/>
      <c r="WJC18" s="307"/>
      <c r="WJD18" s="306"/>
      <c r="WJE18" s="307"/>
      <c r="WJF18" s="306"/>
      <c r="WJG18" s="307"/>
      <c r="WJH18" s="306"/>
      <c r="WJI18" s="307"/>
      <c r="WJJ18" s="306"/>
      <c r="WJK18" s="307"/>
      <c r="WJL18" s="306"/>
      <c r="WJM18" s="307"/>
      <c r="WJN18" s="306"/>
      <c r="WJO18" s="307"/>
      <c r="WJP18" s="306"/>
      <c r="WJQ18" s="307"/>
      <c r="WJR18" s="306"/>
      <c r="WJS18" s="307"/>
      <c r="WJT18" s="306"/>
      <c r="WJU18" s="307"/>
      <c r="WJV18" s="306"/>
      <c r="WJW18" s="307"/>
      <c r="WJX18" s="306"/>
      <c r="WJY18" s="307"/>
      <c r="WJZ18" s="306"/>
      <c r="WKA18" s="307"/>
      <c r="WKB18" s="306"/>
      <c r="WKC18" s="307"/>
      <c r="WKD18" s="306"/>
      <c r="WKE18" s="307"/>
      <c r="WKF18" s="306"/>
      <c r="WKG18" s="307"/>
      <c r="WKH18" s="306"/>
      <c r="WKI18" s="307"/>
      <c r="WKJ18" s="306"/>
      <c r="WKK18" s="307"/>
      <c r="WKL18" s="306"/>
      <c r="WKM18" s="307"/>
      <c r="WKN18" s="306"/>
      <c r="WKO18" s="307"/>
      <c r="WKP18" s="306"/>
      <c r="WKQ18" s="307"/>
      <c r="WKR18" s="306"/>
      <c r="WKS18" s="307"/>
      <c r="WKT18" s="306"/>
      <c r="WKU18" s="307"/>
      <c r="WKV18" s="306"/>
      <c r="WKW18" s="307"/>
      <c r="WKX18" s="306"/>
      <c r="WKY18" s="307"/>
      <c r="WKZ18" s="306"/>
      <c r="WLA18" s="307"/>
      <c r="WLB18" s="306"/>
      <c r="WLC18" s="307"/>
      <c r="WLD18" s="306"/>
      <c r="WLE18" s="307"/>
      <c r="WLF18" s="306"/>
      <c r="WLG18" s="307"/>
      <c r="WLH18" s="306"/>
      <c r="WLI18" s="307"/>
      <c r="WLJ18" s="306"/>
      <c r="WLK18" s="307"/>
      <c r="WLL18" s="306"/>
      <c r="WLM18" s="307"/>
      <c r="WLN18" s="306"/>
      <c r="WLO18" s="307"/>
      <c r="WLP18" s="306"/>
      <c r="WLQ18" s="307"/>
      <c r="WLR18" s="306"/>
      <c r="WLS18" s="307"/>
      <c r="WLT18" s="306"/>
      <c r="WLU18" s="307"/>
      <c r="WLV18" s="306"/>
      <c r="WLW18" s="307"/>
      <c r="WLX18" s="306"/>
      <c r="WLY18" s="307"/>
      <c r="WLZ18" s="306"/>
      <c r="WMA18" s="307"/>
      <c r="WMB18" s="306"/>
      <c r="WMC18" s="307"/>
      <c r="WMD18" s="306"/>
      <c r="WME18" s="307"/>
      <c r="WMF18" s="306"/>
      <c r="WMG18" s="307"/>
      <c r="WMH18" s="306"/>
      <c r="WMI18" s="307"/>
      <c r="WMJ18" s="306"/>
      <c r="WMK18" s="307"/>
      <c r="WML18" s="306"/>
      <c r="WMM18" s="307"/>
      <c r="WMN18" s="306"/>
      <c r="WMO18" s="307"/>
      <c r="WMP18" s="306"/>
      <c r="WMQ18" s="307"/>
      <c r="WMR18" s="306"/>
      <c r="WMS18" s="307"/>
      <c r="WMT18" s="306"/>
      <c r="WMU18" s="307"/>
      <c r="WMV18" s="306"/>
      <c r="WMW18" s="307"/>
      <c r="WMX18" s="306"/>
      <c r="WMY18" s="307"/>
      <c r="WMZ18" s="306"/>
      <c r="WNA18" s="307"/>
      <c r="WNB18" s="306"/>
      <c r="WNC18" s="307"/>
      <c r="WND18" s="306"/>
      <c r="WNE18" s="307"/>
      <c r="WNF18" s="306"/>
      <c r="WNG18" s="307"/>
      <c r="WNH18" s="306"/>
      <c r="WNI18" s="307"/>
      <c r="WNJ18" s="306"/>
      <c r="WNK18" s="307"/>
      <c r="WNL18" s="306"/>
      <c r="WNM18" s="307"/>
      <c r="WNN18" s="306"/>
      <c r="WNO18" s="307"/>
      <c r="WNP18" s="306"/>
      <c r="WNQ18" s="307"/>
      <c r="WNR18" s="306"/>
      <c r="WNS18" s="307"/>
      <c r="WNT18" s="306"/>
      <c r="WNU18" s="307"/>
      <c r="WNV18" s="306"/>
      <c r="WNW18" s="307"/>
      <c r="WNX18" s="306"/>
      <c r="WNY18" s="307"/>
      <c r="WNZ18" s="306"/>
      <c r="WOA18" s="307"/>
      <c r="WOB18" s="306"/>
      <c r="WOC18" s="307"/>
      <c r="WOD18" s="306"/>
      <c r="WOE18" s="307"/>
      <c r="WOF18" s="306"/>
      <c r="WOG18" s="307"/>
      <c r="WOH18" s="306"/>
      <c r="WOI18" s="307"/>
      <c r="WOJ18" s="306"/>
      <c r="WOK18" s="307"/>
      <c r="WOL18" s="306"/>
      <c r="WOM18" s="307"/>
      <c r="WON18" s="306"/>
      <c r="WOO18" s="307"/>
      <c r="WOP18" s="306"/>
      <c r="WOQ18" s="307"/>
      <c r="WOR18" s="306"/>
      <c r="WOS18" s="307"/>
      <c r="WOT18" s="306"/>
      <c r="WOU18" s="307"/>
      <c r="WOV18" s="306"/>
      <c r="WOW18" s="307"/>
      <c r="WOX18" s="306"/>
      <c r="WOY18" s="307"/>
      <c r="WOZ18" s="306"/>
      <c r="WPA18" s="307"/>
      <c r="WPB18" s="306"/>
      <c r="WPC18" s="307"/>
      <c r="WPD18" s="306"/>
      <c r="WPE18" s="307"/>
      <c r="WPF18" s="306"/>
      <c r="WPG18" s="307"/>
      <c r="WPH18" s="306"/>
      <c r="WPI18" s="307"/>
      <c r="WPJ18" s="306"/>
      <c r="WPK18" s="307"/>
      <c r="WPL18" s="306"/>
      <c r="WPM18" s="307"/>
      <c r="WPN18" s="306"/>
      <c r="WPO18" s="307"/>
      <c r="WPP18" s="306"/>
      <c r="WPQ18" s="307"/>
      <c r="WPR18" s="306"/>
      <c r="WPS18" s="307"/>
      <c r="WPT18" s="306"/>
      <c r="WPU18" s="307"/>
      <c r="WPV18" s="306"/>
      <c r="WPW18" s="307"/>
      <c r="WPX18" s="306"/>
      <c r="WPY18" s="307"/>
      <c r="WPZ18" s="306"/>
      <c r="WQA18" s="307"/>
      <c r="WQB18" s="306"/>
      <c r="WQC18" s="307"/>
      <c r="WQD18" s="306"/>
      <c r="WQE18" s="307"/>
      <c r="WQF18" s="306"/>
      <c r="WQG18" s="307"/>
      <c r="WQH18" s="306"/>
      <c r="WQI18" s="307"/>
      <c r="WQJ18" s="306"/>
      <c r="WQK18" s="307"/>
      <c r="WQL18" s="306"/>
      <c r="WQM18" s="307"/>
      <c r="WQN18" s="306"/>
      <c r="WQO18" s="307"/>
      <c r="WQP18" s="306"/>
      <c r="WQQ18" s="307"/>
      <c r="WQR18" s="306"/>
      <c r="WQS18" s="307"/>
      <c r="WQT18" s="306"/>
      <c r="WQU18" s="307"/>
      <c r="WQV18" s="306"/>
      <c r="WQW18" s="307"/>
      <c r="WQX18" s="306"/>
      <c r="WQY18" s="307"/>
      <c r="WQZ18" s="306"/>
      <c r="WRA18" s="307"/>
      <c r="WRB18" s="306"/>
      <c r="WRC18" s="307"/>
      <c r="WRD18" s="306"/>
      <c r="WRE18" s="307"/>
      <c r="WRF18" s="306"/>
      <c r="WRG18" s="307"/>
      <c r="WRH18" s="306"/>
      <c r="WRI18" s="307"/>
      <c r="WRJ18" s="306"/>
      <c r="WRK18" s="307"/>
      <c r="WRL18" s="306"/>
      <c r="WRM18" s="307"/>
      <c r="WRN18" s="306"/>
      <c r="WRO18" s="307"/>
      <c r="WRP18" s="306"/>
      <c r="WRQ18" s="307"/>
      <c r="WRR18" s="306"/>
      <c r="WRS18" s="307"/>
      <c r="WRT18" s="306"/>
      <c r="WRU18" s="307"/>
      <c r="WRV18" s="306"/>
      <c r="WRW18" s="307"/>
      <c r="WRX18" s="306"/>
      <c r="WRY18" s="307"/>
      <c r="WRZ18" s="306"/>
      <c r="WSA18" s="307"/>
      <c r="WSB18" s="306"/>
      <c r="WSC18" s="307"/>
      <c r="WSD18" s="306"/>
      <c r="WSE18" s="307"/>
      <c r="WSF18" s="306"/>
      <c r="WSG18" s="307"/>
      <c r="WSH18" s="306"/>
      <c r="WSI18" s="307"/>
      <c r="WSJ18" s="306"/>
      <c r="WSK18" s="307"/>
      <c r="WSL18" s="306"/>
      <c r="WSM18" s="307"/>
      <c r="WSN18" s="306"/>
      <c r="WSO18" s="307"/>
      <c r="WSP18" s="306"/>
      <c r="WSQ18" s="307"/>
      <c r="WSR18" s="306"/>
      <c r="WSS18" s="307"/>
      <c r="WST18" s="306"/>
      <c r="WSU18" s="307"/>
      <c r="WSV18" s="306"/>
      <c r="WSW18" s="307"/>
      <c r="WSX18" s="306"/>
      <c r="WSY18" s="307"/>
      <c r="WSZ18" s="306"/>
      <c r="WTA18" s="307"/>
      <c r="WTB18" s="306"/>
      <c r="WTC18" s="307"/>
      <c r="WTD18" s="306"/>
      <c r="WTE18" s="307"/>
      <c r="WTF18" s="306"/>
      <c r="WTG18" s="307"/>
      <c r="WTH18" s="306"/>
      <c r="WTI18" s="307"/>
      <c r="WTJ18" s="306"/>
      <c r="WTK18" s="307"/>
      <c r="WTL18" s="306"/>
      <c r="WTM18" s="307"/>
      <c r="WTN18" s="306"/>
      <c r="WTO18" s="307"/>
      <c r="WTP18" s="306"/>
      <c r="WTQ18" s="307"/>
      <c r="WTR18" s="306"/>
      <c r="WTS18" s="307"/>
      <c r="WTT18" s="306"/>
      <c r="WTU18" s="307"/>
      <c r="WTV18" s="306"/>
      <c r="WTW18" s="307"/>
      <c r="WTX18" s="306"/>
      <c r="WTY18" s="307"/>
      <c r="WTZ18" s="306"/>
      <c r="WUA18" s="307"/>
      <c r="WUB18" s="306"/>
      <c r="WUC18" s="307"/>
      <c r="WUD18" s="306"/>
      <c r="WUE18" s="307"/>
      <c r="WUF18" s="306"/>
      <c r="WUG18" s="307"/>
      <c r="WUH18" s="306"/>
      <c r="WUI18" s="307"/>
      <c r="WUJ18" s="306"/>
      <c r="WUK18" s="307"/>
      <c r="WUL18" s="306"/>
      <c r="WUM18" s="307"/>
      <c r="WUN18" s="306"/>
      <c r="WUO18" s="307"/>
      <c r="WUP18" s="306"/>
      <c r="WUQ18" s="307"/>
      <c r="WUR18" s="306"/>
      <c r="WUS18" s="307"/>
      <c r="WUT18" s="306"/>
      <c r="WUU18" s="307"/>
      <c r="WUV18" s="306"/>
      <c r="WUW18" s="307"/>
      <c r="WUX18" s="306"/>
      <c r="WUY18" s="307"/>
      <c r="WUZ18" s="306"/>
      <c r="WVA18" s="307"/>
      <c r="WVB18" s="306"/>
      <c r="WVC18" s="307"/>
      <c r="WVD18" s="306"/>
      <c r="WVE18" s="307"/>
      <c r="WVF18" s="306"/>
      <c r="WVG18" s="307"/>
      <c r="WVH18" s="306"/>
      <c r="WVI18" s="307"/>
      <c r="WVJ18" s="306"/>
      <c r="WVK18" s="307"/>
      <c r="WVL18" s="306"/>
      <c r="WVM18" s="307"/>
      <c r="WVN18" s="306"/>
      <c r="WVO18" s="307"/>
      <c r="WVP18" s="306"/>
      <c r="WVQ18" s="307"/>
      <c r="WVR18" s="306"/>
      <c r="WVS18" s="307"/>
      <c r="WVT18" s="306"/>
      <c r="WVU18" s="307"/>
      <c r="WVV18" s="306"/>
      <c r="WVW18" s="307"/>
      <c r="WVX18" s="306"/>
      <c r="WVY18" s="307"/>
      <c r="WVZ18" s="306"/>
      <c r="WWA18" s="307"/>
      <c r="WWB18" s="306"/>
      <c r="WWC18" s="307"/>
      <c r="WWD18" s="306"/>
      <c r="WWE18" s="307"/>
      <c r="WWF18" s="306"/>
      <c r="WWG18" s="307"/>
      <c r="WWH18" s="306"/>
      <c r="WWI18" s="307"/>
      <c r="WWJ18" s="306"/>
      <c r="WWK18" s="307"/>
      <c r="WWL18" s="306"/>
      <c r="WWM18" s="307"/>
      <c r="WWN18" s="306"/>
      <c r="WWO18" s="307"/>
      <c r="WWP18" s="306"/>
      <c r="WWQ18" s="307"/>
      <c r="WWR18" s="306"/>
      <c r="WWS18" s="307"/>
      <c r="WWT18" s="306"/>
      <c r="WWU18" s="307"/>
      <c r="WWV18" s="306"/>
      <c r="WWW18" s="307"/>
      <c r="WWX18" s="306"/>
      <c r="WWY18" s="307"/>
      <c r="WWZ18" s="306"/>
      <c r="WXA18" s="307"/>
      <c r="WXB18" s="306"/>
      <c r="WXC18" s="307"/>
      <c r="WXD18" s="306"/>
      <c r="WXE18" s="307"/>
      <c r="WXF18" s="306"/>
      <c r="WXG18" s="307"/>
      <c r="WXH18" s="306"/>
      <c r="WXI18" s="307"/>
      <c r="WXJ18" s="306"/>
      <c r="WXK18" s="307"/>
      <c r="WXL18" s="306"/>
      <c r="WXM18" s="307"/>
      <c r="WXN18" s="306"/>
      <c r="WXO18" s="307"/>
      <c r="WXP18" s="306"/>
      <c r="WXQ18" s="307"/>
      <c r="WXR18" s="306"/>
      <c r="WXS18" s="307"/>
      <c r="WXT18" s="306"/>
      <c r="WXU18" s="307"/>
      <c r="WXV18" s="306"/>
      <c r="WXW18" s="307"/>
      <c r="WXX18" s="306"/>
      <c r="WXY18" s="307"/>
      <c r="WXZ18" s="306"/>
      <c r="WYA18" s="307"/>
      <c r="WYB18" s="306"/>
      <c r="WYC18" s="307"/>
      <c r="WYD18" s="306"/>
      <c r="WYE18" s="307"/>
      <c r="WYF18" s="306"/>
      <c r="WYG18" s="307"/>
      <c r="WYH18" s="306"/>
      <c r="WYI18" s="307"/>
      <c r="WYJ18" s="306"/>
      <c r="WYK18" s="307"/>
      <c r="WYL18" s="306"/>
      <c r="WYM18" s="307"/>
      <c r="WYN18" s="306"/>
      <c r="WYO18" s="307"/>
      <c r="WYP18" s="306"/>
      <c r="WYQ18" s="307"/>
      <c r="WYR18" s="306"/>
      <c r="WYS18" s="307"/>
      <c r="WYT18" s="306"/>
      <c r="WYU18" s="307"/>
      <c r="WYV18" s="306"/>
      <c r="WYW18" s="307"/>
      <c r="WYX18" s="306"/>
      <c r="WYY18" s="307"/>
      <c r="WYZ18" s="306"/>
      <c r="WZA18" s="307"/>
      <c r="WZB18" s="306"/>
      <c r="WZC18" s="307"/>
      <c r="WZD18" s="306"/>
      <c r="WZE18" s="307"/>
      <c r="WZF18" s="306"/>
      <c r="WZG18" s="307"/>
      <c r="WZH18" s="306"/>
      <c r="WZI18" s="307"/>
      <c r="WZJ18" s="306"/>
      <c r="WZK18" s="307"/>
      <c r="WZL18" s="306"/>
      <c r="WZM18" s="307"/>
      <c r="WZN18" s="306"/>
      <c r="WZO18" s="307"/>
      <c r="WZP18" s="306"/>
      <c r="WZQ18" s="307"/>
      <c r="WZR18" s="306"/>
      <c r="WZS18" s="307"/>
      <c r="WZT18" s="306"/>
      <c r="WZU18" s="307"/>
      <c r="WZV18" s="306"/>
      <c r="WZW18" s="307"/>
      <c r="WZX18" s="306"/>
      <c r="WZY18" s="307"/>
      <c r="WZZ18" s="306"/>
      <c r="XAA18" s="307"/>
      <c r="XAB18" s="306"/>
      <c r="XAC18" s="307"/>
      <c r="XAD18" s="306"/>
      <c r="XAE18" s="307"/>
      <c r="XAF18" s="306"/>
      <c r="XAG18" s="307"/>
      <c r="XAH18" s="306"/>
      <c r="XAI18" s="307"/>
      <c r="XAJ18" s="306"/>
      <c r="XAK18" s="307"/>
      <c r="XAL18" s="306"/>
      <c r="XAM18" s="307"/>
      <c r="XAN18" s="306"/>
      <c r="XAO18" s="307"/>
      <c r="XAP18" s="306"/>
      <c r="XAQ18" s="307"/>
      <c r="XAR18" s="306"/>
      <c r="XAS18" s="307"/>
      <c r="XAT18" s="306"/>
      <c r="XAU18" s="307"/>
      <c r="XAV18" s="306"/>
      <c r="XAW18" s="307"/>
      <c r="XAX18" s="306"/>
      <c r="XAY18" s="307"/>
      <c r="XAZ18" s="306"/>
      <c r="XBA18" s="307"/>
      <c r="XBB18" s="306"/>
      <c r="XBC18" s="307"/>
      <c r="XBD18" s="306"/>
      <c r="XBE18" s="307"/>
      <c r="XBF18" s="306"/>
      <c r="XBG18" s="307"/>
      <c r="XBH18" s="306"/>
      <c r="XBI18" s="307"/>
      <c r="XBJ18" s="306"/>
      <c r="XBK18" s="307"/>
      <c r="XBL18" s="306"/>
      <c r="XBM18" s="307"/>
      <c r="XBN18" s="306"/>
      <c r="XBO18" s="307"/>
      <c r="XBP18" s="306"/>
      <c r="XBQ18" s="307"/>
      <c r="XBR18" s="306"/>
      <c r="XBS18" s="307"/>
      <c r="XBT18" s="306"/>
      <c r="XBU18" s="307"/>
      <c r="XBV18" s="306"/>
      <c r="XBW18" s="307"/>
      <c r="XBX18" s="306"/>
      <c r="XBY18" s="307"/>
      <c r="XBZ18" s="306"/>
      <c r="XCA18" s="307"/>
      <c r="XCB18" s="306"/>
      <c r="XCC18" s="307"/>
      <c r="XCD18" s="306"/>
      <c r="XCE18" s="307"/>
      <c r="XCF18" s="306"/>
      <c r="XCG18" s="307"/>
      <c r="XCH18" s="306"/>
      <c r="XCI18" s="307"/>
      <c r="XCJ18" s="306"/>
      <c r="XCK18" s="307"/>
      <c r="XCL18" s="306"/>
      <c r="XCM18" s="307"/>
      <c r="XCN18" s="306"/>
      <c r="XCO18" s="307"/>
      <c r="XCP18" s="306"/>
      <c r="XCQ18" s="307"/>
      <c r="XCR18" s="306"/>
      <c r="XCS18" s="307"/>
      <c r="XCT18" s="306"/>
      <c r="XCU18" s="307"/>
      <c r="XCV18" s="306"/>
      <c r="XCW18" s="307"/>
      <c r="XCX18" s="306"/>
      <c r="XCY18" s="307"/>
      <c r="XCZ18" s="306"/>
      <c r="XDA18" s="307"/>
      <c r="XDB18" s="306"/>
      <c r="XDC18" s="307"/>
      <c r="XDD18" s="306"/>
      <c r="XDE18" s="307"/>
      <c r="XDF18" s="306"/>
      <c r="XDG18" s="307"/>
      <c r="XDH18" s="306"/>
      <c r="XDI18" s="307"/>
      <c r="XDJ18" s="306"/>
      <c r="XDK18" s="307"/>
      <c r="XDL18" s="306"/>
      <c r="XDM18" s="307"/>
      <c r="XDN18" s="306"/>
      <c r="XDO18" s="307"/>
      <c r="XDP18" s="306"/>
      <c r="XDQ18" s="307"/>
      <c r="XDR18" s="306"/>
      <c r="XDS18" s="307"/>
      <c r="XDT18" s="306"/>
      <c r="XDU18" s="307"/>
      <c r="XDV18" s="306"/>
      <c r="XDW18" s="307"/>
      <c r="XDX18" s="306"/>
      <c r="XDY18" s="307"/>
      <c r="XDZ18" s="306"/>
      <c r="XEA18" s="307"/>
      <c r="XEB18" s="306"/>
      <c r="XEC18" s="307"/>
      <c r="XED18" s="306"/>
      <c r="XEE18" s="307"/>
      <c r="XEF18" s="306"/>
      <c r="XEG18" s="307"/>
      <c r="XEH18" s="306"/>
      <c r="XEI18" s="307"/>
      <c r="XEJ18" s="306"/>
      <c r="XEK18" s="307"/>
      <c r="XEL18" s="306"/>
      <c r="XEM18" s="307"/>
      <c r="XEN18" s="306"/>
      <c r="XEO18" s="307"/>
      <c r="XEP18" s="306"/>
      <c r="XEQ18" s="307"/>
      <c r="XER18" s="306"/>
      <c r="XES18" s="307"/>
      <c r="XET18" s="306"/>
      <c r="XEU18" s="307"/>
      <c r="XEV18" s="306"/>
      <c r="XEW18" s="307"/>
      <c r="XEX18" s="306"/>
      <c r="XEY18" s="307"/>
      <c r="XEZ18" s="306"/>
      <c r="XFA18" s="307"/>
      <c r="XFB18" s="306"/>
      <c r="XFC18" s="307"/>
    </row>
    <row r="19" spans="2:16383" ht="15.75" thickBot="1" x14ac:dyDescent="0.3">
      <c r="B19" s="314" t="s">
        <v>126</v>
      </c>
      <c r="C19" s="322">
        <f>+C18+C7</f>
        <v>-539831765.35000002</v>
      </c>
      <c r="D19" s="322">
        <f>+D18+D7</f>
        <v>204333395.54186079</v>
      </c>
      <c r="E19" s="322">
        <f t="shared" ref="E19:M19" si="2">+E18+E7</f>
        <v>183088273.11205009</v>
      </c>
      <c r="F19" s="322">
        <f t="shared" si="2"/>
        <v>215445470.13857463</v>
      </c>
      <c r="G19" s="322">
        <f t="shared" si="2"/>
        <v>232471157.57783031</v>
      </c>
      <c r="H19" s="322">
        <f t="shared" si="2"/>
        <v>-29752894.042697012</v>
      </c>
      <c r="I19" s="322">
        <f t="shared" si="2"/>
        <v>251353679.49533355</v>
      </c>
      <c r="J19" s="322">
        <f t="shared" si="2"/>
        <v>271122211.12485772</v>
      </c>
      <c r="K19" s="322">
        <f t="shared" si="2"/>
        <v>287841973.79141521</v>
      </c>
      <c r="L19" s="322">
        <f t="shared" si="2"/>
        <v>327820130.77359813</v>
      </c>
      <c r="M19" s="322">
        <f t="shared" si="2"/>
        <v>318704848.86751139</v>
      </c>
      <c r="N19" s="33"/>
      <c r="O19" s="33"/>
      <c r="P19" s="33"/>
    </row>
    <row r="20" spans="2:16383" ht="6" customHeight="1" x14ac:dyDescent="0.25">
      <c r="B20" s="321"/>
      <c r="C20" s="303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3"/>
      <c r="O20" s="33"/>
      <c r="P20" s="33"/>
    </row>
    <row r="21" spans="2:16383" ht="15" x14ac:dyDescent="0.25">
      <c r="B21" s="310" t="s">
        <v>93</v>
      </c>
      <c r="C21" s="303"/>
      <c r="D21" s="319">
        <f>'PROYECCION BALANCE'!C23-'PROYECCION BALANCE'!B23</f>
        <v>-54032584.25</v>
      </c>
      <c r="E21" s="319">
        <f>'PROYECCION BALANCE'!D23-'PROYECCION BALANCE'!C23</f>
        <v>-54032584.25</v>
      </c>
      <c r="F21" s="319">
        <f>'PROYECCION BALANCE'!E23-'PROYECCION BALANCE'!D23</f>
        <v>-54032584.249999985</v>
      </c>
      <c r="G21" s="319">
        <f>'PROYECCION BALANCE'!F23-'PROYECCION BALANCE'!E23</f>
        <v>-54032584.249999985</v>
      </c>
      <c r="H21" s="319">
        <f>'PROYECCION BALANCE'!G23-'PROYECCION BALANCE'!F23</f>
        <v>-54032584.24999997</v>
      </c>
      <c r="I21" s="319">
        <f>'PROYECCION BALANCE'!H23-'PROYECCION BALANCE'!G23</f>
        <v>0</v>
      </c>
      <c r="J21" s="319">
        <f>'PROYECCION BALANCE'!I23-'PROYECCION BALANCE'!H23</f>
        <v>0</v>
      </c>
      <c r="K21" s="319">
        <f>'PROYECCION BALANCE'!J23-'PROYECCION BALANCE'!I23</f>
        <v>0</v>
      </c>
      <c r="L21" s="319">
        <f>'PROYECCION BALANCE'!K23-'PROYECCION BALANCE'!J23</f>
        <v>0</v>
      </c>
      <c r="M21" s="319">
        <f>'PROYECCION BALANCE'!L23-'PROYECCION BALANCE'!K23</f>
        <v>0</v>
      </c>
      <c r="N21" s="33"/>
      <c r="O21" s="33"/>
      <c r="P21" s="33"/>
    </row>
    <row r="22" spans="2:16383" ht="15" x14ac:dyDescent="0.25">
      <c r="B22" s="324" t="s">
        <v>110</v>
      </c>
      <c r="C22" s="303"/>
      <c r="D22" s="319">
        <f>'PROY ESTADO DE RESULTADOS'!C18</f>
        <v>1342578.5496</v>
      </c>
      <c r="E22" s="319">
        <f>'PROY ESTADO DE RESULTADOS'!D18</f>
        <v>1382855.9060880002</v>
      </c>
      <c r="F22" s="319">
        <f>'PROY ESTADO DE RESULTADOS'!E18</f>
        <v>1424341.5832706401</v>
      </c>
      <c r="G22" s="319">
        <f>'PROY ESTADO DE RESULTADOS'!F18</f>
        <v>1467071.8307687594</v>
      </c>
      <c r="H22" s="319">
        <f>'PROY ESTADO DE RESULTADOS'!G18</f>
        <v>1511083.9856918221</v>
      </c>
      <c r="I22" s="319">
        <f>'PROY ESTADO DE RESULTADOS'!H18</f>
        <v>1556416.5052625767</v>
      </c>
      <c r="J22" s="319">
        <f>'PROY ESTADO DE RESULTADOS'!I18</f>
        <v>1603109.0004204542</v>
      </c>
      <c r="K22" s="319">
        <f>'PROY ESTADO DE RESULTADOS'!J18</f>
        <v>1651202.2704330678</v>
      </c>
      <c r="L22" s="319">
        <f>'PROY ESTADO DE RESULTADOS'!K18</f>
        <v>1700738.3385460598</v>
      </c>
      <c r="M22" s="319">
        <f>'PROY ESTADO DE RESULTADOS'!L18</f>
        <v>1751760.4887024416</v>
      </c>
      <c r="N22" s="33"/>
      <c r="O22" s="33"/>
      <c r="P22" s="33"/>
    </row>
    <row r="23" spans="2:16383" ht="15" x14ac:dyDescent="0.25">
      <c r="B23" s="324" t="s">
        <v>111</v>
      </c>
      <c r="C23" s="303"/>
      <c r="D23" s="319">
        <f>-'PROY ESTADO DE RESULTADOS'!C19</f>
        <v>-36283921.502649993</v>
      </c>
      <c r="E23" s="319">
        <f>-'PROY ESTADO DE RESULTADOS'!D19</f>
        <v>-37372439.147729494</v>
      </c>
      <c r="F23" s="319">
        <f>-'PROY ESTADO DE RESULTADOS'!E19</f>
        <v>-38493612.322161376</v>
      </c>
      <c r="G23" s="319">
        <f>-'PROY ESTADO DE RESULTADOS'!F19</f>
        <v>-39648420.691826217</v>
      </c>
      <c r="H23" s="319">
        <f>-'PROY ESTADO DE RESULTADOS'!G19</f>
        <v>-40837873.312581003</v>
      </c>
      <c r="I23" s="319">
        <f>-'PROY ESTADO DE RESULTADOS'!H19</f>
        <v>-42063009.511958435</v>
      </c>
      <c r="J23" s="319">
        <f>-'PROY ESTADO DE RESULTADOS'!I19</f>
        <v>-43324899.797317192</v>
      </c>
      <c r="K23" s="319">
        <f>-'PROY ESTADO DE RESULTADOS'!J19</f>
        <v>-44624646.791236706</v>
      </c>
      <c r="L23" s="319">
        <f>-'PROY ESTADO DE RESULTADOS'!K19</f>
        <v>-45963386.194973812</v>
      </c>
      <c r="M23" s="319">
        <f>-'PROY ESTADO DE RESULTADOS'!L19</f>
        <v>-47342287.78082303</v>
      </c>
      <c r="N23" s="33"/>
      <c r="O23" s="33"/>
      <c r="P23" s="33"/>
    </row>
    <row r="24" spans="2:16383" ht="5.25" customHeight="1" thickBot="1" x14ac:dyDescent="0.3">
      <c r="B24" s="325"/>
      <c r="C24" s="303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3"/>
      <c r="O24" s="33"/>
      <c r="P24" s="33"/>
    </row>
    <row r="25" spans="2:16383" ht="15.75" thickBot="1" x14ac:dyDescent="0.3">
      <c r="B25" s="312" t="s">
        <v>127</v>
      </c>
      <c r="C25" s="304"/>
      <c r="D25" s="318">
        <f t="shared" ref="D25:M25" si="3">SUM(D19:D24)</f>
        <v>115359468.3388108</v>
      </c>
      <c r="E25" s="318">
        <f t="shared" si="3"/>
        <v>93066105.620408595</v>
      </c>
      <c r="F25" s="318">
        <f t="shared" si="3"/>
        <v>124343615.14968392</v>
      </c>
      <c r="G25" s="318">
        <f t="shared" si="3"/>
        <v>140257224.46677285</v>
      </c>
      <c r="H25" s="318">
        <f t="shared" si="3"/>
        <v>-123112267.61958617</v>
      </c>
      <c r="I25" s="318">
        <f t="shared" si="3"/>
        <v>210847086.48863769</v>
      </c>
      <c r="J25" s="318">
        <f t="shared" si="3"/>
        <v>229400420.32796097</v>
      </c>
      <c r="K25" s="318">
        <f t="shared" si="3"/>
        <v>244868529.27061158</v>
      </c>
      <c r="L25" s="318">
        <f t="shared" si="3"/>
        <v>283557482.91717035</v>
      </c>
      <c r="M25" s="318">
        <f t="shared" si="3"/>
        <v>273114321.57539076</v>
      </c>
      <c r="N25" s="33"/>
      <c r="O25" s="33"/>
      <c r="P25" s="33"/>
    </row>
    <row r="26" spans="2:16383" ht="15.75" thickBot="1" x14ac:dyDescent="0.3">
      <c r="B26" s="311" t="s">
        <v>128</v>
      </c>
      <c r="C26" s="303">
        <f>+D26</f>
        <v>63966637.649999999</v>
      </c>
      <c r="D26" s="319">
        <f>SUM('PROYECCION BALANCE'!B6:B7)</f>
        <v>63966637.649999999</v>
      </c>
      <c r="E26" s="319">
        <f>D27</f>
        <v>179326105.98881081</v>
      </c>
      <c r="F26" s="319">
        <f t="shared" ref="F26:M26" si="4">E27</f>
        <v>272392211.60921943</v>
      </c>
      <c r="G26" s="319">
        <f t="shared" si="4"/>
        <v>396735826.75890338</v>
      </c>
      <c r="H26" s="319">
        <f t="shared" si="4"/>
        <v>536993051.2256763</v>
      </c>
      <c r="I26" s="319">
        <f t="shared" si="4"/>
        <v>413880783.60609013</v>
      </c>
      <c r="J26" s="319">
        <f t="shared" si="4"/>
        <v>624727870.09472775</v>
      </c>
      <c r="K26" s="319">
        <f t="shared" si="4"/>
        <v>854128290.42268872</v>
      </c>
      <c r="L26" s="319">
        <f t="shared" si="4"/>
        <v>1098996819.6933002</v>
      </c>
      <c r="M26" s="319">
        <f t="shared" si="4"/>
        <v>1382554302.6104705</v>
      </c>
      <c r="N26" s="33"/>
      <c r="O26" s="33"/>
      <c r="P26" s="33"/>
    </row>
    <row r="27" spans="2:16383" ht="15.75" thickBot="1" x14ac:dyDescent="0.3">
      <c r="B27" s="309" t="s">
        <v>129</v>
      </c>
      <c r="C27" s="301">
        <f>C25+C26</f>
        <v>63966637.649999999</v>
      </c>
      <c r="D27" s="318">
        <f>D25+D26</f>
        <v>179326105.98881081</v>
      </c>
      <c r="E27" s="302">
        <f t="shared" ref="E27:M27" si="5">E25+E26</f>
        <v>272392211.60921943</v>
      </c>
      <c r="F27" s="302">
        <f t="shared" si="5"/>
        <v>396735826.75890338</v>
      </c>
      <c r="G27" s="302">
        <f t="shared" si="5"/>
        <v>536993051.2256763</v>
      </c>
      <c r="H27" s="302">
        <f t="shared" si="5"/>
        <v>413880783.60609013</v>
      </c>
      <c r="I27" s="302">
        <f t="shared" si="5"/>
        <v>624727870.09472775</v>
      </c>
      <c r="J27" s="302">
        <f t="shared" si="5"/>
        <v>854128290.42268872</v>
      </c>
      <c r="K27" s="302">
        <f t="shared" si="5"/>
        <v>1098996819.6933002</v>
      </c>
      <c r="L27" s="302">
        <f t="shared" si="5"/>
        <v>1382554302.6104705</v>
      </c>
      <c r="M27" s="302">
        <f t="shared" si="5"/>
        <v>1655668624.1858613</v>
      </c>
      <c r="N27" s="33"/>
      <c r="O27" s="33"/>
      <c r="P27" s="33"/>
    </row>
    <row r="28" spans="2:16383" ht="15" x14ac:dyDescent="0.25">
      <c r="C28" s="303"/>
      <c r="D28" s="331">
        <f>D27-'PROYECCION BALANCE'!C6-'PROYECCION BALANCE'!C7</f>
        <v>57725188.252700031</v>
      </c>
      <c r="E28" s="331">
        <f>E27-'PROYECCION BALANCE'!D6-'PROYECCION BALANCE'!D7</f>
        <v>117182132.15298107</v>
      </c>
      <c r="F28" s="331">
        <f>F27-'PROYECCION BALANCE'!E6-'PROYECCION BALANCE'!E7</f>
        <v>178422784.37027031</v>
      </c>
      <c r="G28" s="331">
        <f>G27-'PROYECCION BALANCE'!F6-'PROYECCION BALANCE'!F7</f>
        <v>241500656.15407825</v>
      </c>
      <c r="H28" s="331">
        <f>H27-'PROYECCION BALANCE'!G6-'PROYECCION BALANCE'!G7</f>
        <v>306470864.09140062</v>
      </c>
      <c r="I28" s="331">
        <f>I27-'PROYECCION BALANCE'!H6-'PROYECCION BALANCE'!H7</f>
        <v>373390178.2668426</v>
      </c>
      <c r="J28" s="331">
        <f>J27-'PROYECCION BALANCE'!I6-'PROYECCION BALANCE'!I7</f>
        <v>442317071.86754787</v>
      </c>
      <c r="K28" s="331">
        <f>K27-'PROYECCION BALANCE'!J6-'PROYECCION BALANCE'!J7</f>
        <v>513311772.2762742</v>
      </c>
      <c r="L28" s="331">
        <f>L27-'PROYECCION BALANCE'!K6-'PROYECCION BALANCE'!K7</f>
        <v>586436313.69726253</v>
      </c>
      <c r="M28" s="331">
        <f>M27-'PROYECCION BALANCE'!L6-'PROYECCION BALANCE'!L7</f>
        <v>661754591.36088026</v>
      </c>
      <c r="N28" s="332"/>
      <c r="O28" s="33"/>
      <c r="P28" s="33"/>
    </row>
    <row r="29" spans="2:16383" ht="15" x14ac:dyDescent="0.25"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"/>
      <c r="O29" s="33"/>
      <c r="P29" s="33"/>
    </row>
    <row r="30" spans="2:16383" ht="15" x14ac:dyDescent="0.25"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"/>
      <c r="O30" s="33"/>
      <c r="P30" s="33"/>
    </row>
    <row r="31" spans="2:16383" ht="15" x14ac:dyDescent="0.25"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2:16383" ht="15" x14ac:dyDescent="0.25"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4:16" ht="15" x14ac:dyDescent="0.25"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4:16" ht="15" x14ac:dyDescent="0.25"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4:16" ht="15" x14ac:dyDescent="0.25"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4:16" ht="15" x14ac:dyDescent="0.25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4:16" ht="15" x14ac:dyDescent="0.25"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</row>
    <row r="38" spans="4:16" ht="15" x14ac:dyDescent="0.25"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4:16" ht="15" x14ac:dyDescent="0.25"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4:16" ht="15" x14ac:dyDescent="0.25"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4:16" ht="15" x14ac:dyDescent="0.25"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4:16" ht="15" x14ac:dyDescent="0.25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4:16" ht="15" x14ac:dyDescent="0.25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4:16" ht="15" x14ac:dyDescent="0.25"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4:16" ht="15" x14ac:dyDescent="0.25"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4:16" ht="15" x14ac:dyDescent="0.25"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4:16" ht="15" x14ac:dyDescent="0.25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4:16" ht="15" x14ac:dyDescent="0.25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4:16" ht="15" x14ac:dyDescent="0.25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4:16" ht="15" x14ac:dyDescent="0.25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4:16" ht="15" x14ac:dyDescent="0.25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4:16" ht="15" x14ac:dyDescent="0.25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4:16" ht="15" x14ac:dyDescent="0.25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4:16" ht="15" x14ac:dyDescent="0.25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4:16" ht="15" x14ac:dyDescent="0.25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4:16" ht="15" x14ac:dyDescent="0.25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4:16" ht="15" x14ac:dyDescent="0.25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4:16" ht="15" x14ac:dyDescent="0.25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4:16" ht="15" x14ac:dyDescent="0.25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</row>
    <row r="60" spans="4:16" ht="15" x14ac:dyDescent="0.25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4:16" ht="15" x14ac:dyDescent="0.25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4:16" ht="15" x14ac:dyDescent="0.25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</row>
    <row r="63" spans="4:16" ht="15" x14ac:dyDescent="0.25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4:16" ht="15" x14ac:dyDescent="0.25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4:16" ht="15" x14ac:dyDescent="0.25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4:16" ht="15" x14ac:dyDescent="0.25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4:16" ht="15" x14ac:dyDescent="0.25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</sheetData>
  <printOptions horizontalCentered="1"/>
  <pageMargins left="0" right="0" top="0" bottom="0" header="0" footer="0"/>
  <pageSetup paperSize="9" orientation="landscape" horizontalDpi="1200" verticalDpi="1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4:U45"/>
  <sheetViews>
    <sheetView showGridLines="0" topLeftCell="A28" zoomScale="85" zoomScaleNormal="85" workbookViewId="0">
      <selection activeCell="C31" sqref="C31"/>
    </sheetView>
  </sheetViews>
  <sheetFormatPr baseColWidth="10" defaultRowHeight="15" x14ac:dyDescent="0.25"/>
  <cols>
    <col min="2" max="2" width="23" style="25" customWidth="1"/>
    <col min="3" max="3" width="15.140625" customWidth="1"/>
    <col min="4" max="5" width="15.140625" bestFit="1" customWidth="1"/>
    <col min="6" max="6" width="12.5703125" customWidth="1"/>
    <col min="7" max="13" width="12.5703125" bestFit="1" customWidth="1"/>
  </cols>
  <sheetData>
    <row r="4" spans="2:13" x14ac:dyDescent="0.25">
      <c r="B4" s="341" t="s">
        <v>823</v>
      </c>
      <c r="C4" s="352" t="s">
        <v>720</v>
      </c>
      <c r="D4" s="352" t="s">
        <v>1069</v>
      </c>
      <c r="E4" s="352" t="s">
        <v>1070</v>
      </c>
      <c r="F4" s="352" t="s">
        <v>1071</v>
      </c>
      <c r="G4" s="352" t="s">
        <v>1072</v>
      </c>
      <c r="H4" s="352" t="s">
        <v>1073</v>
      </c>
      <c r="I4" s="352" t="s">
        <v>1074</v>
      </c>
      <c r="J4" s="352" t="s">
        <v>1075</v>
      </c>
      <c r="K4" s="352" t="s">
        <v>1076</v>
      </c>
      <c r="L4" s="352" t="s">
        <v>1077</v>
      </c>
      <c r="M4" s="352" t="s">
        <v>1078</v>
      </c>
    </row>
    <row r="5" spans="2:13" ht="30" x14ac:dyDescent="0.25">
      <c r="B5" s="342" t="s">
        <v>824</v>
      </c>
      <c r="C5" s="345">
        <f>+'PROYECCION BALANCE'!B23/'PROYECCION BALANCE'!B21</f>
        <v>0.3614632886022433</v>
      </c>
      <c r="D5" s="345">
        <f>+'PROYECCION BALANCE'!C23/'PROYECCION BALANCE'!C21</f>
        <v>0.26727235750247269</v>
      </c>
      <c r="E5" s="345">
        <f>+'PROYECCION BALANCE'!D23/'PROYECCION BALANCE'!D21</f>
        <v>0.19550621200527396</v>
      </c>
      <c r="F5" s="345">
        <f>+'PROYECCION BALANCE'!E23/'PROYECCION BALANCE'!E21</f>
        <v>0.12156005526955109</v>
      </c>
      <c r="G5" s="345">
        <f>+'PROYECCION BALANCE'!F23/'PROYECCION BALANCE'!F21</f>
        <v>5.5940675862411894E-2</v>
      </c>
      <c r="H5" s="345">
        <f>+'PROYECCION BALANCE'!G23/'PROYECCION BALANCE'!G21</f>
        <v>0</v>
      </c>
      <c r="I5" s="345">
        <f>+'PROYECCION BALANCE'!H23/'PROYECCION BALANCE'!H21</f>
        <v>0</v>
      </c>
      <c r="J5" s="345">
        <f>+'PROYECCION BALANCE'!I23/'PROYECCION BALANCE'!I21</f>
        <v>0</v>
      </c>
      <c r="K5" s="345">
        <f>+'PROYECCION BALANCE'!J23/'PROYECCION BALANCE'!J21</f>
        <v>0</v>
      </c>
      <c r="L5" s="345">
        <f>+'PROYECCION BALANCE'!K23/'PROYECCION BALANCE'!K21</f>
        <v>0</v>
      </c>
      <c r="M5" s="345">
        <f>+'PROYECCION BALANCE'!L23/'PROYECCION BALANCE'!L21</f>
        <v>0</v>
      </c>
    </row>
    <row r="6" spans="2:13" x14ac:dyDescent="0.25">
      <c r="B6" s="342" t="s">
        <v>825</v>
      </c>
      <c r="C6" s="346">
        <f>1-C5</f>
        <v>0.6385367113977567</v>
      </c>
      <c r="D6" s="346">
        <f t="shared" ref="D6:M6" si="0">1-D5</f>
        <v>0.73272764249752731</v>
      </c>
      <c r="E6" s="346">
        <f t="shared" si="0"/>
        <v>0.80449378799472604</v>
      </c>
      <c r="F6" s="346">
        <f t="shared" si="0"/>
        <v>0.87843994473044895</v>
      </c>
      <c r="G6" s="346">
        <f t="shared" si="0"/>
        <v>0.94405932413758809</v>
      </c>
      <c r="H6" s="346">
        <f t="shared" si="0"/>
        <v>1</v>
      </c>
      <c r="I6" s="346">
        <f t="shared" si="0"/>
        <v>1</v>
      </c>
      <c r="J6" s="346">
        <f t="shared" si="0"/>
        <v>1</v>
      </c>
      <c r="K6" s="346">
        <f t="shared" si="0"/>
        <v>1</v>
      </c>
      <c r="L6" s="346">
        <f t="shared" si="0"/>
        <v>1</v>
      </c>
      <c r="M6" s="346">
        <f t="shared" si="0"/>
        <v>1</v>
      </c>
    </row>
    <row r="7" spans="2:13" x14ac:dyDescent="0.25">
      <c r="B7" s="342" t="s">
        <v>826</v>
      </c>
      <c r="C7" s="536">
        <f>'INFORMACIÓN GENERAL'!F11*(1-'INFORMACIÓN GENERAL'!F10)</f>
        <v>0.19255799999999998</v>
      </c>
      <c r="D7" s="536">
        <f t="shared" ref="D7:M7" si="1">+C7</f>
        <v>0.19255799999999998</v>
      </c>
      <c r="E7" s="536">
        <f t="shared" si="1"/>
        <v>0.19255799999999998</v>
      </c>
      <c r="F7" s="536">
        <f t="shared" si="1"/>
        <v>0.19255799999999998</v>
      </c>
      <c r="G7" s="536">
        <f t="shared" si="1"/>
        <v>0.19255799999999998</v>
      </c>
      <c r="H7" s="536">
        <f t="shared" si="1"/>
        <v>0.19255799999999998</v>
      </c>
      <c r="I7" s="536">
        <f t="shared" si="1"/>
        <v>0.19255799999999998</v>
      </c>
      <c r="J7" s="536">
        <f t="shared" si="1"/>
        <v>0.19255799999999998</v>
      </c>
      <c r="K7" s="536">
        <f t="shared" si="1"/>
        <v>0.19255799999999998</v>
      </c>
      <c r="L7" s="536">
        <f t="shared" si="1"/>
        <v>0.19255799999999998</v>
      </c>
      <c r="M7" s="536">
        <f t="shared" si="1"/>
        <v>0.19255799999999998</v>
      </c>
    </row>
    <row r="8" spans="2:13" x14ac:dyDescent="0.25">
      <c r="B8" s="342" t="s">
        <v>827</v>
      </c>
      <c r="C8" s="347">
        <f>+C23</f>
        <v>0.16368340612182319</v>
      </c>
      <c r="D8" s="347">
        <f t="shared" ref="D8:M8" si="2">+D23</f>
        <v>0.15163701140124217</v>
      </c>
      <c r="E8" s="347">
        <f t="shared" si="2"/>
        <v>0.14435199058745393</v>
      </c>
      <c r="F8" s="347">
        <f t="shared" si="2"/>
        <v>0.13809079482687323</v>
      </c>
      <c r="G8" s="347">
        <f t="shared" si="2"/>
        <v>0.13335604318521782</v>
      </c>
      <c r="H8" s="347">
        <f t="shared" si="2"/>
        <v>0.12981031965368953</v>
      </c>
      <c r="I8" s="347">
        <f t="shared" si="2"/>
        <v>0.12981031965368953</v>
      </c>
      <c r="J8" s="347">
        <f t="shared" si="2"/>
        <v>0.12981031965368953</v>
      </c>
      <c r="K8" s="347">
        <f t="shared" si="2"/>
        <v>0.12981031965368953</v>
      </c>
      <c r="L8" s="347">
        <f t="shared" si="2"/>
        <v>0.12981031965368953</v>
      </c>
      <c r="M8" s="347">
        <f t="shared" si="2"/>
        <v>0.12981031965368953</v>
      </c>
    </row>
    <row r="9" spans="2:13" ht="39" x14ac:dyDescent="0.25">
      <c r="B9" s="343" t="s">
        <v>828</v>
      </c>
      <c r="C9" s="348">
        <f t="shared" ref="C9:M9" si="3">+(C20*C7)+(C21*C24)</f>
        <v>0.19565051810004369</v>
      </c>
      <c r="D9" s="348">
        <f t="shared" si="3"/>
        <v>0.19124339784937025</v>
      </c>
      <c r="E9" s="348">
        <f t="shared" si="3"/>
        <v>0.18505476758393696</v>
      </c>
      <c r="F9" s="348">
        <f t="shared" si="3"/>
        <v>0.17867814779452623</v>
      </c>
      <c r="G9" s="348">
        <f t="shared" si="3"/>
        <v>0.1730195733429582</v>
      </c>
      <c r="H9" s="348">
        <f t="shared" si="3"/>
        <v>0.16819562526392362</v>
      </c>
      <c r="I9" s="348">
        <f t="shared" si="3"/>
        <v>0.16819562526392362</v>
      </c>
      <c r="J9" s="348">
        <f t="shared" si="3"/>
        <v>0.16819562526392362</v>
      </c>
      <c r="K9" s="348">
        <f t="shared" si="3"/>
        <v>0.16819562526392362</v>
      </c>
      <c r="L9" s="348">
        <f t="shared" si="3"/>
        <v>0.16819562526392362</v>
      </c>
      <c r="M9" s="348">
        <f t="shared" si="3"/>
        <v>0.16819562526392362</v>
      </c>
    </row>
    <row r="10" spans="2:13" x14ac:dyDescent="0.25">
      <c r="B10" s="344" t="s">
        <v>829</v>
      </c>
      <c r="C10" s="97"/>
      <c r="D10" s="349">
        <v>1</v>
      </c>
      <c r="E10" s="349">
        <f t="shared" ref="E10:M10" si="4">+D10*(1+D9)</f>
        <v>1.1912433978493702</v>
      </c>
      <c r="F10" s="349">
        <f t="shared" si="4"/>
        <v>1.4116886679742846</v>
      </c>
      <c r="G10" s="349">
        <f t="shared" si="4"/>
        <v>1.6639265844304518</v>
      </c>
      <c r="H10" s="349">
        <f t="shared" si="4"/>
        <v>1.9518184521426145</v>
      </c>
      <c r="I10" s="349">
        <f t="shared" si="4"/>
        <v>2.2801057771024054</v>
      </c>
      <c r="J10" s="349">
        <f t="shared" si="4"/>
        <v>2.6636095939500288</v>
      </c>
      <c r="K10" s="349">
        <f t="shared" si="4"/>
        <v>3.1116170750634398</v>
      </c>
      <c r="L10" s="349">
        <f t="shared" si="4"/>
        <v>3.6349774545856364</v>
      </c>
      <c r="M10" s="349">
        <f t="shared" si="4"/>
        <v>4.246364760379933</v>
      </c>
    </row>
    <row r="11" spans="2:13" x14ac:dyDescent="0.25">
      <c r="B11" s="340"/>
    </row>
    <row r="12" spans="2:13" x14ac:dyDescent="0.25">
      <c r="B12" s="597"/>
      <c r="C12" s="597"/>
    </row>
    <row r="13" spans="2:13" x14ac:dyDescent="0.25">
      <c r="B13" s="459"/>
      <c r="C13" s="352" t="s">
        <v>1079</v>
      </c>
      <c r="D13" s="352" t="s">
        <v>1080</v>
      </c>
      <c r="E13" s="352" t="s">
        <v>1081</v>
      </c>
      <c r="F13" s="352" t="s">
        <v>1082</v>
      </c>
      <c r="G13" s="352" t="s">
        <v>1083</v>
      </c>
      <c r="H13" s="352" t="s">
        <v>1084</v>
      </c>
      <c r="I13" s="352" t="s">
        <v>1085</v>
      </c>
      <c r="J13" s="352" t="s">
        <v>1086</v>
      </c>
      <c r="K13" s="352" t="s">
        <v>1087</v>
      </c>
      <c r="L13" s="352" t="s">
        <v>1088</v>
      </c>
      <c r="M13" s="352" t="s">
        <v>1089</v>
      </c>
    </row>
    <row r="14" spans="2:13" x14ac:dyDescent="0.25">
      <c r="B14" s="113" t="s">
        <v>896</v>
      </c>
      <c r="C14" s="401">
        <v>0.11409999999999999</v>
      </c>
      <c r="D14" s="401">
        <v>0.11409999999999999</v>
      </c>
      <c r="E14" s="401">
        <v>0.11409999999999999</v>
      </c>
      <c r="F14" s="401">
        <v>0.11409999999999999</v>
      </c>
      <c r="G14" s="401">
        <v>0.11409999999999999</v>
      </c>
      <c r="H14" s="401">
        <v>0.11409999999999999</v>
      </c>
      <c r="I14" s="401">
        <v>0.11409999999999999</v>
      </c>
      <c r="J14" s="401">
        <v>0.11409999999999999</v>
      </c>
      <c r="K14" s="401">
        <v>0.11409999999999999</v>
      </c>
      <c r="L14" s="401">
        <v>0.11409999999999999</v>
      </c>
      <c r="M14" s="401">
        <v>0.11409999999999999</v>
      </c>
    </row>
    <row r="15" spans="2:13" x14ac:dyDescent="0.25">
      <c r="B15" s="113" t="s">
        <v>1048</v>
      </c>
      <c r="C15" s="401">
        <v>2.3300000000000001E-2</v>
      </c>
      <c r="D15" s="401">
        <v>2.3300000000000001E-2</v>
      </c>
      <c r="E15" s="401">
        <v>2.3300000000000001E-2</v>
      </c>
      <c r="F15" s="401">
        <v>2.3300000000000001E-2</v>
      </c>
      <c r="G15" s="401">
        <v>2.3300000000000001E-2</v>
      </c>
      <c r="H15" s="401">
        <v>2.3300000000000001E-2</v>
      </c>
      <c r="I15" s="401">
        <v>2.3300000000000001E-2</v>
      </c>
      <c r="J15" s="401">
        <v>2.3300000000000001E-2</v>
      </c>
      <c r="K15" s="401">
        <v>2.3300000000000001E-2</v>
      </c>
      <c r="L15" s="401">
        <v>2.3300000000000001E-2</v>
      </c>
      <c r="M15" s="401">
        <v>2.3300000000000001E-2</v>
      </c>
    </row>
    <row r="16" spans="2:13" x14ac:dyDescent="0.25">
      <c r="B16" s="113" t="s">
        <v>897</v>
      </c>
      <c r="C16" s="401">
        <v>1.72E-2</v>
      </c>
      <c r="D16" s="401">
        <v>1.72E-2</v>
      </c>
      <c r="E16" s="401">
        <v>1.72E-2</v>
      </c>
      <c r="F16" s="401">
        <v>1.72E-2</v>
      </c>
      <c r="G16" s="401">
        <v>1.72E-2</v>
      </c>
      <c r="H16" s="401">
        <v>1.72E-2</v>
      </c>
      <c r="I16" s="401">
        <v>1.72E-2</v>
      </c>
      <c r="J16" s="401">
        <v>1.72E-2</v>
      </c>
      <c r="K16" s="401">
        <v>1.72E-2</v>
      </c>
      <c r="L16" s="401">
        <v>1.72E-2</v>
      </c>
      <c r="M16" s="401">
        <v>1.72E-2</v>
      </c>
    </row>
    <row r="17" spans="2:13" ht="26.25" x14ac:dyDescent="0.25">
      <c r="B17" s="524" t="s">
        <v>1064</v>
      </c>
      <c r="C17" s="457">
        <f>+Damodaran!$F$14</f>
        <v>0.98359382878512702</v>
      </c>
      <c r="D17" s="457">
        <f>+Damodaran!$F$14</f>
        <v>0.98359382878512702</v>
      </c>
      <c r="E17" s="457">
        <f>+Damodaran!$F$14</f>
        <v>0.98359382878512702</v>
      </c>
      <c r="F17" s="457">
        <f>+Damodaran!$F$14</f>
        <v>0.98359382878512702</v>
      </c>
      <c r="G17" s="457">
        <f>+Damodaran!$F$14</f>
        <v>0.98359382878512702</v>
      </c>
      <c r="H17" s="457">
        <f>+Damodaran!$F$14</f>
        <v>0.98359382878512702</v>
      </c>
      <c r="I17" s="457">
        <f>+Damodaran!$F$14</f>
        <v>0.98359382878512702</v>
      </c>
      <c r="J17" s="457">
        <f>+Damodaran!$F$14</f>
        <v>0.98359382878512702</v>
      </c>
      <c r="K17" s="457">
        <f>+Damodaran!$F$14</f>
        <v>0.98359382878512702</v>
      </c>
      <c r="L17" s="457">
        <f>+Damodaran!$F$14</f>
        <v>0.98359382878512702</v>
      </c>
      <c r="M17" s="457">
        <f>+Damodaran!$F$14</f>
        <v>0.98359382878512702</v>
      </c>
    </row>
    <row r="18" spans="2:13" x14ac:dyDescent="0.25">
      <c r="B18" s="338" t="s">
        <v>899</v>
      </c>
      <c r="C18" s="456">
        <f>+C17*(1+(C22*(1-C19)))</f>
        <v>1.3566454418702996</v>
      </c>
      <c r="D18" s="456">
        <f t="shared" ref="D18:M18" si="5">+D17*(1+(D22*(1-D19)))</f>
        <v>1.2239758964894512</v>
      </c>
      <c r="E18" s="456">
        <f t="shared" si="5"/>
        <v>1.1437443897296689</v>
      </c>
      <c r="F18" s="456">
        <f t="shared" si="5"/>
        <v>1.0747884892827448</v>
      </c>
      <c r="G18" s="456">
        <f t="shared" si="5"/>
        <v>1.0226436474142933</v>
      </c>
      <c r="H18" s="456">
        <f t="shared" si="5"/>
        <v>0.98359382878512702</v>
      </c>
      <c r="I18" s="456">
        <f t="shared" si="5"/>
        <v>0.98359382878512702</v>
      </c>
      <c r="J18" s="456">
        <f t="shared" si="5"/>
        <v>0.98359382878512702</v>
      </c>
      <c r="K18" s="456">
        <f t="shared" si="5"/>
        <v>0.98359382878512702</v>
      </c>
      <c r="L18" s="456">
        <f t="shared" si="5"/>
        <v>0.98359382878512702</v>
      </c>
      <c r="M18" s="456">
        <f t="shared" si="5"/>
        <v>0.98359382878512702</v>
      </c>
    </row>
    <row r="19" spans="2:13" x14ac:dyDescent="0.25">
      <c r="B19" s="338" t="s">
        <v>898</v>
      </c>
      <c r="C19" s="402">
        <f>+'INFORMACIÓN GENERAL'!$F$10</f>
        <v>0.33</v>
      </c>
      <c r="D19" s="402">
        <f>+'INFORMACIÓN GENERAL'!$F$10</f>
        <v>0.33</v>
      </c>
      <c r="E19" s="402">
        <f>+'INFORMACIÓN GENERAL'!$F$10</f>
        <v>0.33</v>
      </c>
      <c r="F19" s="402">
        <f>+'INFORMACIÓN GENERAL'!$F$10</f>
        <v>0.33</v>
      </c>
      <c r="G19" s="402">
        <f>+'INFORMACIÓN GENERAL'!$F$10</f>
        <v>0.33</v>
      </c>
      <c r="H19" s="402">
        <f>+'INFORMACIÓN GENERAL'!$F$10</f>
        <v>0.33</v>
      </c>
      <c r="I19" s="402">
        <f>+'INFORMACIÓN GENERAL'!$F$10</f>
        <v>0.33</v>
      </c>
      <c r="J19" s="402">
        <f>+'INFORMACIÓN GENERAL'!$F$10</f>
        <v>0.33</v>
      </c>
      <c r="K19" s="402">
        <f>+'INFORMACIÓN GENERAL'!$F$10</f>
        <v>0.33</v>
      </c>
      <c r="L19" s="402">
        <f>+'INFORMACIÓN GENERAL'!$F$10</f>
        <v>0.33</v>
      </c>
      <c r="M19" s="402">
        <f>+'INFORMACIÓN GENERAL'!$F$10</f>
        <v>0.33</v>
      </c>
    </row>
    <row r="20" spans="2:13" x14ac:dyDescent="0.25">
      <c r="B20" s="338" t="s">
        <v>1045</v>
      </c>
      <c r="C20" s="456">
        <f>+C5</f>
        <v>0.3614632886022433</v>
      </c>
      <c r="D20" s="456">
        <f t="shared" ref="D20:M20" si="6">+D5</f>
        <v>0.26727235750247269</v>
      </c>
      <c r="E20" s="456">
        <f t="shared" si="6"/>
        <v>0.19550621200527396</v>
      </c>
      <c r="F20" s="456">
        <f t="shared" si="6"/>
        <v>0.12156005526955109</v>
      </c>
      <c r="G20" s="456">
        <f t="shared" si="6"/>
        <v>5.5940675862411894E-2</v>
      </c>
      <c r="H20" s="456">
        <f t="shared" si="6"/>
        <v>0</v>
      </c>
      <c r="I20" s="456">
        <f t="shared" si="6"/>
        <v>0</v>
      </c>
      <c r="J20" s="456">
        <f t="shared" si="6"/>
        <v>0</v>
      </c>
      <c r="K20" s="456">
        <f t="shared" si="6"/>
        <v>0</v>
      </c>
      <c r="L20" s="456">
        <f t="shared" si="6"/>
        <v>0</v>
      </c>
      <c r="M20" s="456">
        <f t="shared" si="6"/>
        <v>0</v>
      </c>
    </row>
    <row r="21" spans="2:13" x14ac:dyDescent="0.25">
      <c r="B21" s="338" t="s">
        <v>1046</v>
      </c>
      <c r="C21" s="461">
        <f>1-C20</f>
        <v>0.6385367113977567</v>
      </c>
      <c r="D21" s="461">
        <f t="shared" ref="D21:M21" si="7">1-D20</f>
        <v>0.73272764249752731</v>
      </c>
      <c r="E21" s="461">
        <f t="shared" si="7"/>
        <v>0.80449378799472604</v>
      </c>
      <c r="F21" s="461">
        <f t="shared" si="7"/>
        <v>0.87843994473044895</v>
      </c>
      <c r="G21" s="461">
        <f t="shared" si="7"/>
        <v>0.94405932413758809</v>
      </c>
      <c r="H21" s="461">
        <f t="shared" si="7"/>
        <v>1</v>
      </c>
      <c r="I21" s="461">
        <f t="shared" si="7"/>
        <v>1</v>
      </c>
      <c r="J21" s="461">
        <f t="shared" si="7"/>
        <v>1</v>
      </c>
      <c r="K21" s="461">
        <f t="shared" si="7"/>
        <v>1</v>
      </c>
      <c r="L21" s="461">
        <f t="shared" si="7"/>
        <v>1</v>
      </c>
      <c r="M21" s="461">
        <f t="shared" si="7"/>
        <v>1</v>
      </c>
    </row>
    <row r="22" spans="2:13" x14ac:dyDescent="0.25">
      <c r="B22" s="338" t="s">
        <v>1047</v>
      </c>
      <c r="C22" s="460">
        <f>+C20/C21</f>
        <v>0.56608066873868579</v>
      </c>
      <c r="D22" s="460">
        <f t="shared" ref="D22:M22" si="8">+D20/D21</f>
        <v>0.36476357926318392</v>
      </c>
      <c r="E22" s="460">
        <f t="shared" si="8"/>
        <v>0.24301767760393897</v>
      </c>
      <c r="F22" s="460">
        <f t="shared" si="8"/>
        <v>0.13838174823305882</v>
      </c>
      <c r="G22" s="460">
        <f t="shared" si="8"/>
        <v>5.9255466719228177E-2</v>
      </c>
      <c r="H22" s="460">
        <f t="shared" si="8"/>
        <v>0</v>
      </c>
      <c r="I22" s="460">
        <f t="shared" si="8"/>
        <v>0</v>
      </c>
      <c r="J22" s="460">
        <f t="shared" si="8"/>
        <v>0</v>
      </c>
      <c r="K22" s="460">
        <f t="shared" si="8"/>
        <v>0</v>
      </c>
      <c r="L22" s="460">
        <f t="shared" si="8"/>
        <v>0</v>
      </c>
      <c r="M22" s="460">
        <f t="shared" si="8"/>
        <v>0</v>
      </c>
    </row>
    <row r="23" spans="2:13" x14ac:dyDescent="0.25">
      <c r="B23" s="338" t="s">
        <v>1066</v>
      </c>
      <c r="C23" s="460">
        <f>+(C15+C16+(C14-C15)*C18)</f>
        <v>0.16368340612182319</v>
      </c>
      <c r="D23" s="460">
        <f t="shared" ref="D23:M23" si="9">+(D15+D16+(D14-D15)*D18)</f>
        <v>0.15163701140124217</v>
      </c>
      <c r="E23" s="460">
        <f t="shared" si="9"/>
        <v>0.14435199058745393</v>
      </c>
      <c r="F23" s="460">
        <f t="shared" si="9"/>
        <v>0.13809079482687323</v>
      </c>
      <c r="G23" s="460">
        <f t="shared" si="9"/>
        <v>0.13335604318521782</v>
      </c>
      <c r="H23" s="460">
        <f t="shared" si="9"/>
        <v>0.12981031965368953</v>
      </c>
      <c r="I23" s="460">
        <f t="shared" si="9"/>
        <v>0.12981031965368953</v>
      </c>
      <c r="J23" s="460">
        <f t="shared" si="9"/>
        <v>0.12981031965368953</v>
      </c>
      <c r="K23" s="460">
        <f t="shared" si="9"/>
        <v>0.12981031965368953</v>
      </c>
      <c r="L23" s="460">
        <f t="shared" si="9"/>
        <v>0.12981031965368953</v>
      </c>
      <c r="M23" s="460">
        <f t="shared" si="9"/>
        <v>0.12981031965368953</v>
      </c>
    </row>
    <row r="24" spans="2:13" x14ac:dyDescent="0.25">
      <c r="B24" s="533" t="s">
        <v>1067</v>
      </c>
      <c r="C24" s="534">
        <f>+(1+C25)*(1+C23)-1</f>
        <v>0.19740113281420291</v>
      </c>
      <c r="D24" s="534">
        <f>+(1+C27)*(1+D23)-1</f>
        <v>0.19076387886359947</v>
      </c>
      <c r="E24" s="534">
        <f>+(1+C27)*(1+E23)-1</f>
        <v>0.18323134946766273</v>
      </c>
      <c r="F24" s="534">
        <f>+(1+C27)*(1+F23)-1</f>
        <v>0.17675742958111629</v>
      </c>
      <c r="G24" s="534">
        <f>+(1+C27)*(1+G23)-1</f>
        <v>0.17186181475243578</v>
      </c>
      <c r="H24" s="534">
        <f>+(1+C27)*(1+H23)-1</f>
        <v>0.16819562526392362</v>
      </c>
      <c r="I24" s="534">
        <f>+(1+C27)*(1+I23)-1</f>
        <v>0.16819562526392362</v>
      </c>
      <c r="J24" s="534">
        <f>+(1+C27)*(1+J23)-1</f>
        <v>0.16819562526392362</v>
      </c>
      <c r="K24" s="534">
        <f>+(1+C27)*(1+K23)-1</f>
        <v>0.16819562526392362</v>
      </c>
      <c r="L24" s="534">
        <f>+(1+C27)*(1+L23)-1</f>
        <v>0.16819562526392362</v>
      </c>
      <c r="M24" s="534">
        <f>+(1+C27)*(1+M23)-1</f>
        <v>0.16819562526392362</v>
      </c>
    </row>
    <row r="25" spans="2:13" x14ac:dyDescent="0.25">
      <c r="B25" s="458" t="s">
        <v>983</v>
      </c>
      <c r="C25" s="462">
        <f>+'IPC TOTAL'!E21</f>
        <v>2.8975000000000001E-2</v>
      </c>
    </row>
    <row r="26" spans="2:13" x14ac:dyDescent="0.25">
      <c r="B26" s="338" t="s">
        <v>984</v>
      </c>
      <c r="C26" s="403">
        <v>5.0000000000000001E-3</v>
      </c>
      <c r="E26" s="146"/>
    </row>
    <row r="27" spans="2:13" ht="30" x14ac:dyDescent="0.25">
      <c r="B27" s="60" t="s">
        <v>894</v>
      </c>
      <c r="C27" s="409">
        <f>+C25+C26</f>
        <v>3.3974999999999998E-2</v>
      </c>
      <c r="D27" s="9"/>
    </row>
    <row r="28" spans="2:13" x14ac:dyDescent="0.25">
      <c r="B28" s="338" t="s">
        <v>895</v>
      </c>
      <c r="C28" s="409">
        <f>+AVERAGE(C9:M9)</f>
        <v>0.17571092329585247</v>
      </c>
      <c r="D28" s="9"/>
    </row>
    <row r="29" spans="2:13" x14ac:dyDescent="0.25">
      <c r="B29" s="340"/>
    </row>
    <row r="30" spans="2:13" s="25" customFormat="1" x14ac:dyDescent="0.25">
      <c r="B30" s="352"/>
      <c r="C30" s="352" t="s">
        <v>1069</v>
      </c>
      <c r="D30" s="352" t="s">
        <v>1070</v>
      </c>
      <c r="E30" s="352" t="s">
        <v>1071</v>
      </c>
      <c r="F30" s="352" t="s">
        <v>1072</v>
      </c>
      <c r="G30" s="352" t="s">
        <v>1073</v>
      </c>
      <c r="H30" s="352" t="s">
        <v>1074</v>
      </c>
      <c r="I30" s="352" t="s">
        <v>1075</v>
      </c>
      <c r="J30" s="352" t="s">
        <v>1076</v>
      </c>
      <c r="K30" s="352" t="s">
        <v>1077</v>
      </c>
      <c r="L30" s="352" t="s">
        <v>1078</v>
      </c>
    </row>
    <row r="31" spans="2:13" x14ac:dyDescent="0.25">
      <c r="B31" s="338" t="s">
        <v>820</v>
      </c>
      <c r="C31" s="264">
        <f>+'FLUJO DE CAJA'!D19</f>
        <v>204333395.54186079</v>
      </c>
      <c r="D31" s="264">
        <f>+'FLUJO DE CAJA'!E19</f>
        <v>183088273.11205009</v>
      </c>
      <c r="E31" s="264">
        <f>+'FLUJO DE CAJA'!F19</f>
        <v>215445470.13857463</v>
      </c>
      <c r="F31" s="264">
        <f>+'FLUJO DE CAJA'!G19</f>
        <v>232471157.57783031</v>
      </c>
      <c r="G31" s="264">
        <f>+'FLUJO DE CAJA'!H19</f>
        <v>-29752894.042697012</v>
      </c>
      <c r="H31" s="264">
        <f>+'FLUJO DE CAJA'!I19</f>
        <v>251353679.49533355</v>
      </c>
      <c r="I31" s="264">
        <f>+'FLUJO DE CAJA'!J19</f>
        <v>271122211.12485772</v>
      </c>
      <c r="J31" s="264">
        <f>+'FLUJO DE CAJA'!K19</f>
        <v>287841973.79141521</v>
      </c>
      <c r="K31" s="264">
        <f>+'FLUJO DE CAJA'!L19</f>
        <v>327820130.77359813</v>
      </c>
      <c r="L31" s="264">
        <f>+'FLUJO DE CAJA'!M19</f>
        <v>318704848.86751139</v>
      </c>
    </row>
    <row r="32" spans="2:13" x14ac:dyDescent="0.25">
      <c r="B32" s="338" t="s">
        <v>822</v>
      </c>
      <c r="C32" s="264">
        <f t="shared" ref="C32:L32" si="10">+C31/D10</f>
        <v>204333395.54186079</v>
      </c>
      <c r="D32" s="264">
        <f t="shared" si="10"/>
        <v>153695099.96243533</v>
      </c>
      <c r="E32" s="264">
        <f t="shared" si="10"/>
        <v>152615427.90998673</v>
      </c>
      <c r="F32" s="264">
        <f t="shared" si="10"/>
        <v>139712388.60721925</v>
      </c>
      <c r="G32" s="264">
        <f t="shared" si="10"/>
        <v>-15243679.047114082</v>
      </c>
      <c r="H32" s="264">
        <f t="shared" si="10"/>
        <v>110237727.57365572</v>
      </c>
      <c r="I32" s="264">
        <f t="shared" si="10"/>
        <v>101787518.61409017</v>
      </c>
      <c r="J32" s="264">
        <f t="shared" si="10"/>
        <v>92505590.131313533</v>
      </c>
      <c r="K32" s="264">
        <f t="shared" si="10"/>
        <v>90184914.451131716</v>
      </c>
      <c r="L32" s="264">
        <f t="shared" si="10"/>
        <v>75053573.315495402</v>
      </c>
    </row>
    <row r="33" spans="2:21" x14ac:dyDescent="0.25">
      <c r="B33" s="350" t="s">
        <v>830</v>
      </c>
      <c r="C33" s="351">
        <f>+SUM(D32:L32)</f>
        <v>900548561.51821375</v>
      </c>
    </row>
    <row r="34" spans="2:21" x14ac:dyDescent="0.25">
      <c r="B34" s="350" t="s">
        <v>986</v>
      </c>
      <c r="C34" s="406">
        <f>+(L31*(1+C27))/(C28-C27)</f>
        <v>2324977595.2701473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</row>
    <row r="35" spans="2:21" ht="26.25" x14ac:dyDescent="0.25">
      <c r="B35" s="407" t="s">
        <v>987</v>
      </c>
      <c r="C35" s="406">
        <f>+C34/(1+C28)^9</f>
        <v>541643821.7163552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</row>
    <row r="36" spans="2:21" x14ac:dyDescent="0.25">
      <c r="B36" s="407" t="s">
        <v>1090</v>
      </c>
      <c r="C36" s="406">
        <f>+'PROY ESTADO DE RESULTADOS'!C10-('PROY ESTADO DE RESULTADOS'!C11+'PROY ESTADO DE RESULTADOS'!C12)</f>
        <v>182762542.24345002</v>
      </c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</row>
    <row r="37" spans="2:21" ht="30" x14ac:dyDescent="0.25">
      <c r="B37" s="60" t="s">
        <v>985</v>
      </c>
      <c r="C37" s="408">
        <f>+C35+C33</f>
        <v>1442192383.2345691</v>
      </c>
      <c r="D37" s="404"/>
      <c r="E37" s="404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</row>
    <row r="38" spans="2:21" x14ac:dyDescent="0.25"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</row>
    <row r="39" spans="2:21" x14ac:dyDescent="0.25">
      <c r="B39" s="338" t="s">
        <v>1049</v>
      </c>
      <c r="C39" s="113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</row>
    <row r="40" spans="2:21" x14ac:dyDescent="0.25">
      <c r="B40" s="338" t="s">
        <v>1050</v>
      </c>
      <c r="C40" s="463">
        <f>+C37/C36</f>
        <v>7.8910720190874093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</row>
    <row r="41" spans="2:21" ht="18" x14ac:dyDescent="0.25">
      <c r="B41" s="525" t="s">
        <v>1051</v>
      </c>
      <c r="C41" s="463">
        <f>+'Mdo Multiplos'!D14</f>
        <v>9.3845567734016271</v>
      </c>
      <c r="D41" s="115"/>
      <c r="E41" s="115"/>
      <c r="F41" s="115"/>
      <c r="G41" s="115"/>
      <c r="H41" s="115"/>
      <c r="I41" s="115"/>
      <c r="J41" s="11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115"/>
    </row>
    <row r="42" spans="2:21" x14ac:dyDescent="0.25"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</row>
    <row r="43" spans="2:21" x14ac:dyDescent="0.25"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</row>
    <row r="44" spans="2:21" x14ac:dyDescent="0.25">
      <c r="C44" s="537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</row>
    <row r="45" spans="2:21" x14ac:dyDescent="0.25">
      <c r="C45" s="535"/>
    </row>
  </sheetData>
  <mergeCells count="1">
    <mergeCell ref="B12:C12"/>
  </mergeCells>
  <hyperlinks>
    <hyperlink ref="B17" location="Damodaran!A1" display="B Beta Desapalancada - Sector Calzado"/>
    <hyperlink ref="B41" location="'Mdo Multiplos'!A1" display="EV/EBITDA DAMODARAM"/>
  </hyperlink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showGridLines="0" workbookViewId="0"/>
  </sheetViews>
  <sheetFormatPr baseColWidth="10" defaultRowHeight="15" x14ac:dyDescent="0.25"/>
  <cols>
    <col min="1" max="1" width="28.140625" bestFit="1" customWidth="1"/>
    <col min="2" max="2" width="15.28515625" customWidth="1"/>
    <col min="3" max="3" width="12.7109375" customWidth="1"/>
    <col min="4" max="4" width="15.85546875" customWidth="1"/>
    <col min="5" max="5" width="8.7109375" customWidth="1"/>
    <col min="6" max="6" width="14.28515625" customWidth="1"/>
    <col min="7" max="7" width="15.28515625" bestFit="1" customWidth="1"/>
    <col min="8" max="8" width="30.140625" bestFit="1" customWidth="1"/>
    <col min="257" max="257" width="28.140625" bestFit="1" customWidth="1"/>
    <col min="258" max="258" width="15.28515625" customWidth="1"/>
    <col min="259" max="259" width="12.7109375" customWidth="1"/>
    <col min="260" max="260" width="15.85546875" customWidth="1"/>
    <col min="261" max="261" width="8.7109375" customWidth="1"/>
    <col min="262" max="262" width="14.28515625" customWidth="1"/>
    <col min="263" max="263" width="15.28515625" bestFit="1" customWidth="1"/>
    <col min="264" max="264" width="30.140625" bestFit="1" customWidth="1"/>
    <col min="513" max="513" width="28.140625" bestFit="1" customWidth="1"/>
    <col min="514" max="514" width="15.28515625" customWidth="1"/>
    <col min="515" max="515" width="12.7109375" customWidth="1"/>
    <col min="516" max="516" width="15.85546875" customWidth="1"/>
    <col min="517" max="517" width="8.7109375" customWidth="1"/>
    <col min="518" max="518" width="14.28515625" customWidth="1"/>
    <col min="519" max="519" width="15.28515625" bestFit="1" customWidth="1"/>
    <col min="520" max="520" width="30.140625" bestFit="1" customWidth="1"/>
    <col min="769" max="769" width="28.140625" bestFit="1" customWidth="1"/>
    <col min="770" max="770" width="15.28515625" customWidth="1"/>
    <col min="771" max="771" width="12.7109375" customWidth="1"/>
    <col min="772" max="772" width="15.85546875" customWidth="1"/>
    <col min="773" max="773" width="8.7109375" customWidth="1"/>
    <col min="774" max="774" width="14.28515625" customWidth="1"/>
    <col min="775" max="775" width="15.28515625" bestFit="1" customWidth="1"/>
    <col min="776" max="776" width="30.140625" bestFit="1" customWidth="1"/>
    <col min="1025" max="1025" width="28.140625" bestFit="1" customWidth="1"/>
    <col min="1026" max="1026" width="15.28515625" customWidth="1"/>
    <col min="1027" max="1027" width="12.7109375" customWidth="1"/>
    <col min="1028" max="1028" width="15.85546875" customWidth="1"/>
    <col min="1029" max="1029" width="8.7109375" customWidth="1"/>
    <col min="1030" max="1030" width="14.28515625" customWidth="1"/>
    <col min="1031" max="1031" width="15.28515625" bestFit="1" customWidth="1"/>
    <col min="1032" max="1032" width="30.140625" bestFit="1" customWidth="1"/>
    <col min="1281" max="1281" width="28.140625" bestFit="1" customWidth="1"/>
    <col min="1282" max="1282" width="15.28515625" customWidth="1"/>
    <col min="1283" max="1283" width="12.7109375" customWidth="1"/>
    <col min="1284" max="1284" width="15.85546875" customWidth="1"/>
    <col min="1285" max="1285" width="8.7109375" customWidth="1"/>
    <col min="1286" max="1286" width="14.28515625" customWidth="1"/>
    <col min="1287" max="1287" width="15.28515625" bestFit="1" customWidth="1"/>
    <col min="1288" max="1288" width="30.140625" bestFit="1" customWidth="1"/>
    <col min="1537" max="1537" width="28.140625" bestFit="1" customWidth="1"/>
    <col min="1538" max="1538" width="15.28515625" customWidth="1"/>
    <col min="1539" max="1539" width="12.7109375" customWidth="1"/>
    <col min="1540" max="1540" width="15.85546875" customWidth="1"/>
    <col min="1541" max="1541" width="8.7109375" customWidth="1"/>
    <col min="1542" max="1542" width="14.28515625" customWidth="1"/>
    <col min="1543" max="1543" width="15.28515625" bestFit="1" customWidth="1"/>
    <col min="1544" max="1544" width="30.140625" bestFit="1" customWidth="1"/>
    <col min="1793" max="1793" width="28.140625" bestFit="1" customWidth="1"/>
    <col min="1794" max="1794" width="15.28515625" customWidth="1"/>
    <col min="1795" max="1795" width="12.7109375" customWidth="1"/>
    <col min="1796" max="1796" width="15.85546875" customWidth="1"/>
    <col min="1797" max="1797" width="8.7109375" customWidth="1"/>
    <col min="1798" max="1798" width="14.28515625" customWidth="1"/>
    <col min="1799" max="1799" width="15.28515625" bestFit="1" customWidth="1"/>
    <col min="1800" max="1800" width="30.140625" bestFit="1" customWidth="1"/>
    <col min="2049" max="2049" width="28.140625" bestFit="1" customWidth="1"/>
    <col min="2050" max="2050" width="15.28515625" customWidth="1"/>
    <col min="2051" max="2051" width="12.7109375" customWidth="1"/>
    <col min="2052" max="2052" width="15.85546875" customWidth="1"/>
    <col min="2053" max="2053" width="8.7109375" customWidth="1"/>
    <col min="2054" max="2054" width="14.28515625" customWidth="1"/>
    <col min="2055" max="2055" width="15.28515625" bestFit="1" customWidth="1"/>
    <col min="2056" max="2056" width="30.140625" bestFit="1" customWidth="1"/>
    <col min="2305" max="2305" width="28.140625" bestFit="1" customWidth="1"/>
    <col min="2306" max="2306" width="15.28515625" customWidth="1"/>
    <col min="2307" max="2307" width="12.7109375" customWidth="1"/>
    <col min="2308" max="2308" width="15.85546875" customWidth="1"/>
    <col min="2309" max="2309" width="8.7109375" customWidth="1"/>
    <col min="2310" max="2310" width="14.28515625" customWidth="1"/>
    <col min="2311" max="2311" width="15.28515625" bestFit="1" customWidth="1"/>
    <col min="2312" max="2312" width="30.140625" bestFit="1" customWidth="1"/>
    <col min="2561" max="2561" width="28.140625" bestFit="1" customWidth="1"/>
    <col min="2562" max="2562" width="15.28515625" customWidth="1"/>
    <col min="2563" max="2563" width="12.7109375" customWidth="1"/>
    <col min="2564" max="2564" width="15.85546875" customWidth="1"/>
    <col min="2565" max="2565" width="8.7109375" customWidth="1"/>
    <col min="2566" max="2566" width="14.28515625" customWidth="1"/>
    <col min="2567" max="2567" width="15.28515625" bestFit="1" customWidth="1"/>
    <col min="2568" max="2568" width="30.140625" bestFit="1" customWidth="1"/>
    <col min="2817" max="2817" width="28.140625" bestFit="1" customWidth="1"/>
    <col min="2818" max="2818" width="15.28515625" customWidth="1"/>
    <col min="2819" max="2819" width="12.7109375" customWidth="1"/>
    <col min="2820" max="2820" width="15.85546875" customWidth="1"/>
    <col min="2821" max="2821" width="8.7109375" customWidth="1"/>
    <col min="2822" max="2822" width="14.28515625" customWidth="1"/>
    <col min="2823" max="2823" width="15.28515625" bestFit="1" customWidth="1"/>
    <col min="2824" max="2824" width="30.140625" bestFit="1" customWidth="1"/>
    <col min="3073" max="3073" width="28.140625" bestFit="1" customWidth="1"/>
    <col min="3074" max="3074" width="15.28515625" customWidth="1"/>
    <col min="3075" max="3075" width="12.7109375" customWidth="1"/>
    <col min="3076" max="3076" width="15.85546875" customWidth="1"/>
    <col min="3077" max="3077" width="8.7109375" customWidth="1"/>
    <col min="3078" max="3078" width="14.28515625" customWidth="1"/>
    <col min="3079" max="3079" width="15.28515625" bestFit="1" customWidth="1"/>
    <col min="3080" max="3080" width="30.140625" bestFit="1" customWidth="1"/>
    <col min="3329" max="3329" width="28.140625" bestFit="1" customWidth="1"/>
    <col min="3330" max="3330" width="15.28515625" customWidth="1"/>
    <col min="3331" max="3331" width="12.7109375" customWidth="1"/>
    <col min="3332" max="3332" width="15.85546875" customWidth="1"/>
    <col min="3333" max="3333" width="8.7109375" customWidth="1"/>
    <col min="3334" max="3334" width="14.28515625" customWidth="1"/>
    <col min="3335" max="3335" width="15.28515625" bestFit="1" customWidth="1"/>
    <col min="3336" max="3336" width="30.140625" bestFit="1" customWidth="1"/>
    <col min="3585" max="3585" width="28.140625" bestFit="1" customWidth="1"/>
    <col min="3586" max="3586" width="15.28515625" customWidth="1"/>
    <col min="3587" max="3587" width="12.7109375" customWidth="1"/>
    <col min="3588" max="3588" width="15.85546875" customWidth="1"/>
    <col min="3589" max="3589" width="8.7109375" customWidth="1"/>
    <col min="3590" max="3590" width="14.28515625" customWidth="1"/>
    <col min="3591" max="3591" width="15.28515625" bestFit="1" customWidth="1"/>
    <col min="3592" max="3592" width="30.140625" bestFit="1" customWidth="1"/>
    <col min="3841" max="3841" width="28.140625" bestFit="1" customWidth="1"/>
    <col min="3842" max="3842" width="15.28515625" customWidth="1"/>
    <col min="3843" max="3843" width="12.7109375" customWidth="1"/>
    <col min="3844" max="3844" width="15.85546875" customWidth="1"/>
    <col min="3845" max="3845" width="8.7109375" customWidth="1"/>
    <col min="3846" max="3846" width="14.28515625" customWidth="1"/>
    <col min="3847" max="3847" width="15.28515625" bestFit="1" customWidth="1"/>
    <col min="3848" max="3848" width="30.140625" bestFit="1" customWidth="1"/>
    <col min="4097" max="4097" width="28.140625" bestFit="1" customWidth="1"/>
    <col min="4098" max="4098" width="15.28515625" customWidth="1"/>
    <col min="4099" max="4099" width="12.7109375" customWidth="1"/>
    <col min="4100" max="4100" width="15.85546875" customWidth="1"/>
    <col min="4101" max="4101" width="8.7109375" customWidth="1"/>
    <col min="4102" max="4102" width="14.28515625" customWidth="1"/>
    <col min="4103" max="4103" width="15.28515625" bestFit="1" customWidth="1"/>
    <col min="4104" max="4104" width="30.140625" bestFit="1" customWidth="1"/>
    <col min="4353" max="4353" width="28.140625" bestFit="1" customWidth="1"/>
    <col min="4354" max="4354" width="15.28515625" customWidth="1"/>
    <col min="4355" max="4355" width="12.7109375" customWidth="1"/>
    <col min="4356" max="4356" width="15.85546875" customWidth="1"/>
    <col min="4357" max="4357" width="8.7109375" customWidth="1"/>
    <col min="4358" max="4358" width="14.28515625" customWidth="1"/>
    <col min="4359" max="4359" width="15.28515625" bestFit="1" customWidth="1"/>
    <col min="4360" max="4360" width="30.140625" bestFit="1" customWidth="1"/>
    <col min="4609" max="4609" width="28.140625" bestFit="1" customWidth="1"/>
    <col min="4610" max="4610" width="15.28515625" customWidth="1"/>
    <col min="4611" max="4611" width="12.7109375" customWidth="1"/>
    <col min="4612" max="4612" width="15.85546875" customWidth="1"/>
    <col min="4613" max="4613" width="8.7109375" customWidth="1"/>
    <col min="4614" max="4614" width="14.28515625" customWidth="1"/>
    <col min="4615" max="4615" width="15.28515625" bestFit="1" customWidth="1"/>
    <col min="4616" max="4616" width="30.140625" bestFit="1" customWidth="1"/>
    <col min="4865" max="4865" width="28.140625" bestFit="1" customWidth="1"/>
    <col min="4866" max="4866" width="15.28515625" customWidth="1"/>
    <col min="4867" max="4867" width="12.7109375" customWidth="1"/>
    <col min="4868" max="4868" width="15.85546875" customWidth="1"/>
    <col min="4869" max="4869" width="8.7109375" customWidth="1"/>
    <col min="4870" max="4870" width="14.28515625" customWidth="1"/>
    <col min="4871" max="4871" width="15.28515625" bestFit="1" customWidth="1"/>
    <col min="4872" max="4872" width="30.140625" bestFit="1" customWidth="1"/>
    <col min="5121" max="5121" width="28.140625" bestFit="1" customWidth="1"/>
    <col min="5122" max="5122" width="15.28515625" customWidth="1"/>
    <col min="5123" max="5123" width="12.7109375" customWidth="1"/>
    <col min="5124" max="5124" width="15.85546875" customWidth="1"/>
    <col min="5125" max="5125" width="8.7109375" customWidth="1"/>
    <col min="5126" max="5126" width="14.28515625" customWidth="1"/>
    <col min="5127" max="5127" width="15.28515625" bestFit="1" customWidth="1"/>
    <col min="5128" max="5128" width="30.140625" bestFit="1" customWidth="1"/>
    <col min="5377" max="5377" width="28.140625" bestFit="1" customWidth="1"/>
    <col min="5378" max="5378" width="15.28515625" customWidth="1"/>
    <col min="5379" max="5379" width="12.7109375" customWidth="1"/>
    <col min="5380" max="5380" width="15.85546875" customWidth="1"/>
    <col min="5381" max="5381" width="8.7109375" customWidth="1"/>
    <col min="5382" max="5382" width="14.28515625" customWidth="1"/>
    <col min="5383" max="5383" width="15.28515625" bestFit="1" customWidth="1"/>
    <col min="5384" max="5384" width="30.140625" bestFit="1" customWidth="1"/>
    <col min="5633" max="5633" width="28.140625" bestFit="1" customWidth="1"/>
    <col min="5634" max="5634" width="15.28515625" customWidth="1"/>
    <col min="5635" max="5635" width="12.7109375" customWidth="1"/>
    <col min="5636" max="5636" width="15.85546875" customWidth="1"/>
    <col min="5637" max="5637" width="8.7109375" customWidth="1"/>
    <col min="5638" max="5638" width="14.28515625" customWidth="1"/>
    <col min="5639" max="5639" width="15.28515625" bestFit="1" customWidth="1"/>
    <col min="5640" max="5640" width="30.140625" bestFit="1" customWidth="1"/>
    <col min="5889" max="5889" width="28.140625" bestFit="1" customWidth="1"/>
    <col min="5890" max="5890" width="15.28515625" customWidth="1"/>
    <col min="5891" max="5891" width="12.7109375" customWidth="1"/>
    <col min="5892" max="5892" width="15.85546875" customWidth="1"/>
    <col min="5893" max="5893" width="8.7109375" customWidth="1"/>
    <col min="5894" max="5894" width="14.28515625" customWidth="1"/>
    <col min="5895" max="5895" width="15.28515625" bestFit="1" customWidth="1"/>
    <col min="5896" max="5896" width="30.140625" bestFit="1" customWidth="1"/>
    <col min="6145" max="6145" width="28.140625" bestFit="1" customWidth="1"/>
    <col min="6146" max="6146" width="15.28515625" customWidth="1"/>
    <col min="6147" max="6147" width="12.7109375" customWidth="1"/>
    <col min="6148" max="6148" width="15.85546875" customWidth="1"/>
    <col min="6149" max="6149" width="8.7109375" customWidth="1"/>
    <col min="6150" max="6150" width="14.28515625" customWidth="1"/>
    <col min="6151" max="6151" width="15.28515625" bestFit="1" customWidth="1"/>
    <col min="6152" max="6152" width="30.140625" bestFit="1" customWidth="1"/>
    <col min="6401" max="6401" width="28.140625" bestFit="1" customWidth="1"/>
    <col min="6402" max="6402" width="15.28515625" customWidth="1"/>
    <col min="6403" max="6403" width="12.7109375" customWidth="1"/>
    <col min="6404" max="6404" width="15.85546875" customWidth="1"/>
    <col min="6405" max="6405" width="8.7109375" customWidth="1"/>
    <col min="6406" max="6406" width="14.28515625" customWidth="1"/>
    <col min="6407" max="6407" width="15.28515625" bestFit="1" customWidth="1"/>
    <col min="6408" max="6408" width="30.140625" bestFit="1" customWidth="1"/>
    <col min="6657" max="6657" width="28.140625" bestFit="1" customWidth="1"/>
    <col min="6658" max="6658" width="15.28515625" customWidth="1"/>
    <col min="6659" max="6659" width="12.7109375" customWidth="1"/>
    <col min="6660" max="6660" width="15.85546875" customWidth="1"/>
    <col min="6661" max="6661" width="8.7109375" customWidth="1"/>
    <col min="6662" max="6662" width="14.28515625" customWidth="1"/>
    <col min="6663" max="6663" width="15.28515625" bestFit="1" customWidth="1"/>
    <col min="6664" max="6664" width="30.140625" bestFit="1" customWidth="1"/>
    <col min="6913" max="6913" width="28.140625" bestFit="1" customWidth="1"/>
    <col min="6914" max="6914" width="15.28515625" customWidth="1"/>
    <col min="6915" max="6915" width="12.7109375" customWidth="1"/>
    <col min="6916" max="6916" width="15.85546875" customWidth="1"/>
    <col min="6917" max="6917" width="8.7109375" customWidth="1"/>
    <col min="6918" max="6918" width="14.28515625" customWidth="1"/>
    <col min="6919" max="6919" width="15.28515625" bestFit="1" customWidth="1"/>
    <col min="6920" max="6920" width="30.140625" bestFit="1" customWidth="1"/>
    <col min="7169" max="7169" width="28.140625" bestFit="1" customWidth="1"/>
    <col min="7170" max="7170" width="15.28515625" customWidth="1"/>
    <col min="7171" max="7171" width="12.7109375" customWidth="1"/>
    <col min="7172" max="7172" width="15.85546875" customWidth="1"/>
    <col min="7173" max="7173" width="8.7109375" customWidth="1"/>
    <col min="7174" max="7174" width="14.28515625" customWidth="1"/>
    <col min="7175" max="7175" width="15.28515625" bestFit="1" customWidth="1"/>
    <col min="7176" max="7176" width="30.140625" bestFit="1" customWidth="1"/>
    <col min="7425" max="7425" width="28.140625" bestFit="1" customWidth="1"/>
    <col min="7426" max="7426" width="15.28515625" customWidth="1"/>
    <col min="7427" max="7427" width="12.7109375" customWidth="1"/>
    <col min="7428" max="7428" width="15.85546875" customWidth="1"/>
    <col min="7429" max="7429" width="8.7109375" customWidth="1"/>
    <col min="7430" max="7430" width="14.28515625" customWidth="1"/>
    <col min="7431" max="7431" width="15.28515625" bestFit="1" customWidth="1"/>
    <col min="7432" max="7432" width="30.140625" bestFit="1" customWidth="1"/>
    <col min="7681" max="7681" width="28.140625" bestFit="1" customWidth="1"/>
    <col min="7682" max="7682" width="15.28515625" customWidth="1"/>
    <col min="7683" max="7683" width="12.7109375" customWidth="1"/>
    <col min="7684" max="7684" width="15.85546875" customWidth="1"/>
    <col min="7685" max="7685" width="8.7109375" customWidth="1"/>
    <col min="7686" max="7686" width="14.28515625" customWidth="1"/>
    <col min="7687" max="7687" width="15.28515625" bestFit="1" customWidth="1"/>
    <col min="7688" max="7688" width="30.140625" bestFit="1" customWidth="1"/>
    <col min="7937" max="7937" width="28.140625" bestFit="1" customWidth="1"/>
    <col min="7938" max="7938" width="15.28515625" customWidth="1"/>
    <col min="7939" max="7939" width="12.7109375" customWidth="1"/>
    <col min="7940" max="7940" width="15.85546875" customWidth="1"/>
    <col min="7941" max="7941" width="8.7109375" customWidth="1"/>
    <col min="7942" max="7942" width="14.28515625" customWidth="1"/>
    <col min="7943" max="7943" width="15.28515625" bestFit="1" customWidth="1"/>
    <col min="7944" max="7944" width="30.140625" bestFit="1" customWidth="1"/>
    <col min="8193" max="8193" width="28.140625" bestFit="1" customWidth="1"/>
    <col min="8194" max="8194" width="15.28515625" customWidth="1"/>
    <col min="8195" max="8195" width="12.7109375" customWidth="1"/>
    <col min="8196" max="8196" width="15.85546875" customWidth="1"/>
    <col min="8197" max="8197" width="8.7109375" customWidth="1"/>
    <col min="8198" max="8198" width="14.28515625" customWidth="1"/>
    <col min="8199" max="8199" width="15.28515625" bestFit="1" customWidth="1"/>
    <col min="8200" max="8200" width="30.140625" bestFit="1" customWidth="1"/>
    <col min="8449" max="8449" width="28.140625" bestFit="1" customWidth="1"/>
    <col min="8450" max="8450" width="15.28515625" customWidth="1"/>
    <col min="8451" max="8451" width="12.7109375" customWidth="1"/>
    <col min="8452" max="8452" width="15.85546875" customWidth="1"/>
    <col min="8453" max="8453" width="8.7109375" customWidth="1"/>
    <col min="8454" max="8454" width="14.28515625" customWidth="1"/>
    <col min="8455" max="8455" width="15.28515625" bestFit="1" customWidth="1"/>
    <col min="8456" max="8456" width="30.140625" bestFit="1" customWidth="1"/>
    <col min="8705" max="8705" width="28.140625" bestFit="1" customWidth="1"/>
    <col min="8706" max="8706" width="15.28515625" customWidth="1"/>
    <col min="8707" max="8707" width="12.7109375" customWidth="1"/>
    <col min="8708" max="8708" width="15.85546875" customWidth="1"/>
    <col min="8709" max="8709" width="8.7109375" customWidth="1"/>
    <col min="8710" max="8710" width="14.28515625" customWidth="1"/>
    <col min="8711" max="8711" width="15.28515625" bestFit="1" customWidth="1"/>
    <col min="8712" max="8712" width="30.140625" bestFit="1" customWidth="1"/>
    <col min="8961" max="8961" width="28.140625" bestFit="1" customWidth="1"/>
    <col min="8962" max="8962" width="15.28515625" customWidth="1"/>
    <col min="8963" max="8963" width="12.7109375" customWidth="1"/>
    <col min="8964" max="8964" width="15.85546875" customWidth="1"/>
    <col min="8965" max="8965" width="8.7109375" customWidth="1"/>
    <col min="8966" max="8966" width="14.28515625" customWidth="1"/>
    <col min="8967" max="8967" width="15.28515625" bestFit="1" customWidth="1"/>
    <col min="8968" max="8968" width="30.140625" bestFit="1" customWidth="1"/>
    <col min="9217" max="9217" width="28.140625" bestFit="1" customWidth="1"/>
    <col min="9218" max="9218" width="15.28515625" customWidth="1"/>
    <col min="9219" max="9219" width="12.7109375" customWidth="1"/>
    <col min="9220" max="9220" width="15.85546875" customWidth="1"/>
    <col min="9221" max="9221" width="8.7109375" customWidth="1"/>
    <col min="9222" max="9222" width="14.28515625" customWidth="1"/>
    <col min="9223" max="9223" width="15.28515625" bestFit="1" customWidth="1"/>
    <col min="9224" max="9224" width="30.140625" bestFit="1" customWidth="1"/>
    <col min="9473" max="9473" width="28.140625" bestFit="1" customWidth="1"/>
    <col min="9474" max="9474" width="15.28515625" customWidth="1"/>
    <col min="9475" max="9475" width="12.7109375" customWidth="1"/>
    <col min="9476" max="9476" width="15.85546875" customWidth="1"/>
    <col min="9477" max="9477" width="8.7109375" customWidth="1"/>
    <col min="9478" max="9478" width="14.28515625" customWidth="1"/>
    <col min="9479" max="9479" width="15.28515625" bestFit="1" customWidth="1"/>
    <col min="9480" max="9480" width="30.140625" bestFit="1" customWidth="1"/>
    <col min="9729" max="9729" width="28.140625" bestFit="1" customWidth="1"/>
    <col min="9730" max="9730" width="15.28515625" customWidth="1"/>
    <col min="9731" max="9731" width="12.7109375" customWidth="1"/>
    <col min="9732" max="9732" width="15.85546875" customWidth="1"/>
    <col min="9733" max="9733" width="8.7109375" customWidth="1"/>
    <col min="9734" max="9734" width="14.28515625" customWidth="1"/>
    <col min="9735" max="9735" width="15.28515625" bestFit="1" customWidth="1"/>
    <col min="9736" max="9736" width="30.140625" bestFit="1" customWidth="1"/>
    <col min="9985" max="9985" width="28.140625" bestFit="1" customWidth="1"/>
    <col min="9986" max="9986" width="15.28515625" customWidth="1"/>
    <col min="9987" max="9987" width="12.7109375" customWidth="1"/>
    <col min="9988" max="9988" width="15.85546875" customWidth="1"/>
    <col min="9989" max="9989" width="8.7109375" customWidth="1"/>
    <col min="9990" max="9990" width="14.28515625" customWidth="1"/>
    <col min="9991" max="9991" width="15.28515625" bestFit="1" customWidth="1"/>
    <col min="9992" max="9992" width="30.140625" bestFit="1" customWidth="1"/>
    <col min="10241" max="10241" width="28.140625" bestFit="1" customWidth="1"/>
    <col min="10242" max="10242" width="15.28515625" customWidth="1"/>
    <col min="10243" max="10243" width="12.7109375" customWidth="1"/>
    <col min="10244" max="10244" width="15.85546875" customWidth="1"/>
    <col min="10245" max="10245" width="8.7109375" customWidth="1"/>
    <col min="10246" max="10246" width="14.28515625" customWidth="1"/>
    <col min="10247" max="10247" width="15.28515625" bestFit="1" customWidth="1"/>
    <col min="10248" max="10248" width="30.140625" bestFit="1" customWidth="1"/>
    <col min="10497" max="10497" width="28.140625" bestFit="1" customWidth="1"/>
    <col min="10498" max="10498" width="15.28515625" customWidth="1"/>
    <col min="10499" max="10499" width="12.7109375" customWidth="1"/>
    <col min="10500" max="10500" width="15.85546875" customWidth="1"/>
    <col min="10501" max="10501" width="8.7109375" customWidth="1"/>
    <col min="10502" max="10502" width="14.28515625" customWidth="1"/>
    <col min="10503" max="10503" width="15.28515625" bestFit="1" customWidth="1"/>
    <col min="10504" max="10504" width="30.140625" bestFit="1" customWidth="1"/>
    <col min="10753" max="10753" width="28.140625" bestFit="1" customWidth="1"/>
    <col min="10754" max="10754" width="15.28515625" customWidth="1"/>
    <col min="10755" max="10755" width="12.7109375" customWidth="1"/>
    <col min="10756" max="10756" width="15.85546875" customWidth="1"/>
    <col min="10757" max="10757" width="8.7109375" customWidth="1"/>
    <col min="10758" max="10758" width="14.28515625" customWidth="1"/>
    <col min="10759" max="10759" width="15.28515625" bestFit="1" customWidth="1"/>
    <col min="10760" max="10760" width="30.140625" bestFit="1" customWidth="1"/>
    <col min="11009" max="11009" width="28.140625" bestFit="1" customWidth="1"/>
    <col min="11010" max="11010" width="15.28515625" customWidth="1"/>
    <col min="11011" max="11011" width="12.7109375" customWidth="1"/>
    <col min="11012" max="11012" width="15.85546875" customWidth="1"/>
    <col min="11013" max="11013" width="8.7109375" customWidth="1"/>
    <col min="11014" max="11014" width="14.28515625" customWidth="1"/>
    <col min="11015" max="11015" width="15.28515625" bestFit="1" customWidth="1"/>
    <col min="11016" max="11016" width="30.140625" bestFit="1" customWidth="1"/>
    <col min="11265" max="11265" width="28.140625" bestFit="1" customWidth="1"/>
    <col min="11266" max="11266" width="15.28515625" customWidth="1"/>
    <col min="11267" max="11267" width="12.7109375" customWidth="1"/>
    <col min="11268" max="11268" width="15.85546875" customWidth="1"/>
    <col min="11269" max="11269" width="8.7109375" customWidth="1"/>
    <col min="11270" max="11270" width="14.28515625" customWidth="1"/>
    <col min="11271" max="11271" width="15.28515625" bestFit="1" customWidth="1"/>
    <col min="11272" max="11272" width="30.140625" bestFit="1" customWidth="1"/>
    <col min="11521" max="11521" width="28.140625" bestFit="1" customWidth="1"/>
    <col min="11522" max="11522" width="15.28515625" customWidth="1"/>
    <col min="11523" max="11523" width="12.7109375" customWidth="1"/>
    <col min="11524" max="11524" width="15.85546875" customWidth="1"/>
    <col min="11525" max="11525" width="8.7109375" customWidth="1"/>
    <col min="11526" max="11526" width="14.28515625" customWidth="1"/>
    <col min="11527" max="11527" width="15.28515625" bestFit="1" customWidth="1"/>
    <col min="11528" max="11528" width="30.140625" bestFit="1" customWidth="1"/>
    <col min="11777" max="11777" width="28.140625" bestFit="1" customWidth="1"/>
    <col min="11778" max="11778" width="15.28515625" customWidth="1"/>
    <col min="11779" max="11779" width="12.7109375" customWidth="1"/>
    <col min="11780" max="11780" width="15.85546875" customWidth="1"/>
    <col min="11781" max="11781" width="8.7109375" customWidth="1"/>
    <col min="11782" max="11782" width="14.28515625" customWidth="1"/>
    <col min="11783" max="11783" width="15.28515625" bestFit="1" customWidth="1"/>
    <col min="11784" max="11784" width="30.140625" bestFit="1" customWidth="1"/>
    <col min="12033" max="12033" width="28.140625" bestFit="1" customWidth="1"/>
    <col min="12034" max="12034" width="15.28515625" customWidth="1"/>
    <col min="12035" max="12035" width="12.7109375" customWidth="1"/>
    <col min="12036" max="12036" width="15.85546875" customWidth="1"/>
    <col min="12037" max="12037" width="8.7109375" customWidth="1"/>
    <col min="12038" max="12038" width="14.28515625" customWidth="1"/>
    <col min="12039" max="12039" width="15.28515625" bestFit="1" customWidth="1"/>
    <col min="12040" max="12040" width="30.140625" bestFit="1" customWidth="1"/>
    <col min="12289" max="12289" width="28.140625" bestFit="1" customWidth="1"/>
    <col min="12290" max="12290" width="15.28515625" customWidth="1"/>
    <col min="12291" max="12291" width="12.7109375" customWidth="1"/>
    <col min="12292" max="12292" width="15.85546875" customWidth="1"/>
    <col min="12293" max="12293" width="8.7109375" customWidth="1"/>
    <col min="12294" max="12294" width="14.28515625" customWidth="1"/>
    <col min="12295" max="12295" width="15.28515625" bestFit="1" customWidth="1"/>
    <col min="12296" max="12296" width="30.140625" bestFit="1" customWidth="1"/>
    <col min="12545" max="12545" width="28.140625" bestFit="1" customWidth="1"/>
    <col min="12546" max="12546" width="15.28515625" customWidth="1"/>
    <col min="12547" max="12547" width="12.7109375" customWidth="1"/>
    <col min="12548" max="12548" width="15.85546875" customWidth="1"/>
    <col min="12549" max="12549" width="8.7109375" customWidth="1"/>
    <col min="12550" max="12550" width="14.28515625" customWidth="1"/>
    <col min="12551" max="12551" width="15.28515625" bestFit="1" customWidth="1"/>
    <col min="12552" max="12552" width="30.140625" bestFit="1" customWidth="1"/>
    <col min="12801" max="12801" width="28.140625" bestFit="1" customWidth="1"/>
    <col min="12802" max="12802" width="15.28515625" customWidth="1"/>
    <col min="12803" max="12803" width="12.7109375" customWidth="1"/>
    <col min="12804" max="12804" width="15.85546875" customWidth="1"/>
    <col min="12805" max="12805" width="8.7109375" customWidth="1"/>
    <col min="12806" max="12806" width="14.28515625" customWidth="1"/>
    <col min="12807" max="12807" width="15.28515625" bestFit="1" customWidth="1"/>
    <col min="12808" max="12808" width="30.140625" bestFit="1" customWidth="1"/>
    <col min="13057" max="13057" width="28.140625" bestFit="1" customWidth="1"/>
    <col min="13058" max="13058" width="15.28515625" customWidth="1"/>
    <col min="13059" max="13059" width="12.7109375" customWidth="1"/>
    <col min="13060" max="13060" width="15.85546875" customWidth="1"/>
    <col min="13061" max="13061" width="8.7109375" customWidth="1"/>
    <col min="13062" max="13062" width="14.28515625" customWidth="1"/>
    <col min="13063" max="13063" width="15.28515625" bestFit="1" customWidth="1"/>
    <col min="13064" max="13064" width="30.140625" bestFit="1" customWidth="1"/>
    <col min="13313" max="13313" width="28.140625" bestFit="1" customWidth="1"/>
    <col min="13314" max="13314" width="15.28515625" customWidth="1"/>
    <col min="13315" max="13315" width="12.7109375" customWidth="1"/>
    <col min="13316" max="13316" width="15.85546875" customWidth="1"/>
    <col min="13317" max="13317" width="8.7109375" customWidth="1"/>
    <col min="13318" max="13318" width="14.28515625" customWidth="1"/>
    <col min="13319" max="13319" width="15.28515625" bestFit="1" customWidth="1"/>
    <col min="13320" max="13320" width="30.140625" bestFit="1" customWidth="1"/>
    <col min="13569" max="13569" width="28.140625" bestFit="1" customWidth="1"/>
    <col min="13570" max="13570" width="15.28515625" customWidth="1"/>
    <col min="13571" max="13571" width="12.7109375" customWidth="1"/>
    <col min="13572" max="13572" width="15.85546875" customWidth="1"/>
    <col min="13573" max="13573" width="8.7109375" customWidth="1"/>
    <col min="13574" max="13574" width="14.28515625" customWidth="1"/>
    <col min="13575" max="13575" width="15.28515625" bestFit="1" customWidth="1"/>
    <col min="13576" max="13576" width="30.140625" bestFit="1" customWidth="1"/>
    <col min="13825" max="13825" width="28.140625" bestFit="1" customWidth="1"/>
    <col min="13826" max="13826" width="15.28515625" customWidth="1"/>
    <col min="13827" max="13827" width="12.7109375" customWidth="1"/>
    <col min="13828" max="13828" width="15.85546875" customWidth="1"/>
    <col min="13829" max="13829" width="8.7109375" customWidth="1"/>
    <col min="13830" max="13830" width="14.28515625" customWidth="1"/>
    <col min="13831" max="13831" width="15.28515625" bestFit="1" customWidth="1"/>
    <col min="13832" max="13832" width="30.140625" bestFit="1" customWidth="1"/>
    <col min="14081" max="14081" width="28.140625" bestFit="1" customWidth="1"/>
    <col min="14082" max="14082" width="15.28515625" customWidth="1"/>
    <col min="14083" max="14083" width="12.7109375" customWidth="1"/>
    <col min="14084" max="14084" width="15.85546875" customWidth="1"/>
    <col min="14085" max="14085" width="8.7109375" customWidth="1"/>
    <col min="14086" max="14086" width="14.28515625" customWidth="1"/>
    <col min="14087" max="14087" width="15.28515625" bestFit="1" customWidth="1"/>
    <col min="14088" max="14088" width="30.140625" bestFit="1" customWidth="1"/>
    <col min="14337" max="14337" width="28.140625" bestFit="1" customWidth="1"/>
    <col min="14338" max="14338" width="15.28515625" customWidth="1"/>
    <col min="14339" max="14339" width="12.7109375" customWidth="1"/>
    <col min="14340" max="14340" width="15.85546875" customWidth="1"/>
    <col min="14341" max="14341" width="8.7109375" customWidth="1"/>
    <col min="14342" max="14342" width="14.28515625" customWidth="1"/>
    <col min="14343" max="14343" width="15.28515625" bestFit="1" customWidth="1"/>
    <col min="14344" max="14344" width="30.140625" bestFit="1" customWidth="1"/>
    <col min="14593" max="14593" width="28.140625" bestFit="1" customWidth="1"/>
    <col min="14594" max="14594" width="15.28515625" customWidth="1"/>
    <col min="14595" max="14595" width="12.7109375" customWidth="1"/>
    <col min="14596" max="14596" width="15.85546875" customWidth="1"/>
    <col min="14597" max="14597" width="8.7109375" customWidth="1"/>
    <col min="14598" max="14598" width="14.28515625" customWidth="1"/>
    <col min="14599" max="14599" width="15.28515625" bestFit="1" customWidth="1"/>
    <col min="14600" max="14600" width="30.140625" bestFit="1" customWidth="1"/>
    <col min="14849" max="14849" width="28.140625" bestFit="1" customWidth="1"/>
    <col min="14850" max="14850" width="15.28515625" customWidth="1"/>
    <col min="14851" max="14851" width="12.7109375" customWidth="1"/>
    <col min="14852" max="14852" width="15.85546875" customWidth="1"/>
    <col min="14853" max="14853" width="8.7109375" customWidth="1"/>
    <col min="14854" max="14854" width="14.28515625" customWidth="1"/>
    <col min="14855" max="14855" width="15.28515625" bestFit="1" customWidth="1"/>
    <col min="14856" max="14856" width="30.140625" bestFit="1" customWidth="1"/>
    <col min="15105" max="15105" width="28.140625" bestFit="1" customWidth="1"/>
    <col min="15106" max="15106" width="15.28515625" customWidth="1"/>
    <col min="15107" max="15107" width="12.7109375" customWidth="1"/>
    <col min="15108" max="15108" width="15.85546875" customWidth="1"/>
    <col min="15109" max="15109" width="8.7109375" customWidth="1"/>
    <col min="15110" max="15110" width="14.28515625" customWidth="1"/>
    <col min="15111" max="15111" width="15.28515625" bestFit="1" customWidth="1"/>
    <col min="15112" max="15112" width="30.140625" bestFit="1" customWidth="1"/>
    <col min="15361" max="15361" width="28.140625" bestFit="1" customWidth="1"/>
    <col min="15362" max="15362" width="15.28515625" customWidth="1"/>
    <col min="15363" max="15363" width="12.7109375" customWidth="1"/>
    <col min="15364" max="15364" width="15.85546875" customWidth="1"/>
    <col min="15365" max="15365" width="8.7109375" customWidth="1"/>
    <col min="15366" max="15366" width="14.28515625" customWidth="1"/>
    <col min="15367" max="15367" width="15.28515625" bestFit="1" customWidth="1"/>
    <col min="15368" max="15368" width="30.140625" bestFit="1" customWidth="1"/>
    <col min="15617" max="15617" width="28.140625" bestFit="1" customWidth="1"/>
    <col min="15618" max="15618" width="15.28515625" customWidth="1"/>
    <col min="15619" max="15619" width="12.7109375" customWidth="1"/>
    <col min="15620" max="15620" width="15.85546875" customWidth="1"/>
    <col min="15621" max="15621" width="8.7109375" customWidth="1"/>
    <col min="15622" max="15622" width="14.28515625" customWidth="1"/>
    <col min="15623" max="15623" width="15.28515625" bestFit="1" customWidth="1"/>
    <col min="15624" max="15624" width="30.140625" bestFit="1" customWidth="1"/>
    <col min="15873" max="15873" width="28.140625" bestFit="1" customWidth="1"/>
    <col min="15874" max="15874" width="15.28515625" customWidth="1"/>
    <col min="15875" max="15875" width="12.7109375" customWidth="1"/>
    <col min="15876" max="15876" width="15.85546875" customWidth="1"/>
    <col min="15877" max="15877" width="8.7109375" customWidth="1"/>
    <col min="15878" max="15878" width="14.28515625" customWidth="1"/>
    <col min="15879" max="15879" width="15.28515625" bestFit="1" customWidth="1"/>
    <col min="15880" max="15880" width="30.140625" bestFit="1" customWidth="1"/>
    <col min="16129" max="16129" width="28.140625" bestFit="1" customWidth="1"/>
    <col min="16130" max="16130" width="15.28515625" customWidth="1"/>
    <col min="16131" max="16131" width="12.7109375" customWidth="1"/>
    <col min="16132" max="16132" width="15.85546875" customWidth="1"/>
    <col min="16133" max="16133" width="8.7109375" customWidth="1"/>
    <col min="16134" max="16134" width="14.28515625" customWidth="1"/>
    <col min="16135" max="16135" width="15.28515625" bestFit="1" customWidth="1"/>
    <col min="16136" max="16136" width="30.140625" bestFit="1" customWidth="1"/>
  </cols>
  <sheetData>
    <row r="1" spans="1:10" ht="15.75" x14ac:dyDescent="0.25">
      <c r="A1" s="420" t="s">
        <v>900</v>
      </c>
      <c r="B1" s="610">
        <v>42009</v>
      </c>
      <c r="C1" s="611"/>
      <c r="D1" s="611"/>
      <c r="E1" s="611"/>
      <c r="F1" s="611"/>
      <c r="G1" s="612"/>
    </row>
    <row r="2" spans="1:10" ht="15.75" x14ac:dyDescent="0.25">
      <c r="A2" s="421" t="s">
        <v>1002</v>
      </c>
      <c r="B2" s="604" t="s">
        <v>1003</v>
      </c>
      <c r="C2" s="605"/>
      <c r="D2" s="605"/>
      <c r="E2" s="605"/>
      <c r="F2" s="605"/>
      <c r="G2" s="606"/>
    </row>
    <row r="3" spans="1:10" ht="15.75" x14ac:dyDescent="0.25">
      <c r="A3" s="421" t="s">
        <v>1004</v>
      </c>
      <c r="B3" s="613" t="s">
        <v>1005</v>
      </c>
      <c r="C3" s="614"/>
      <c r="D3" s="614"/>
      <c r="E3" s="615"/>
      <c r="F3" s="613" t="s">
        <v>1006</v>
      </c>
      <c r="G3" s="616"/>
      <c r="H3" s="422"/>
      <c r="I3" s="422"/>
      <c r="J3" s="422"/>
    </row>
    <row r="4" spans="1:10" ht="15.75" x14ac:dyDescent="0.25">
      <c r="A4" s="421" t="s">
        <v>1007</v>
      </c>
      <c r="B4" s="598" t="s">
        <v>901</v>
      </c>
      <c r="C4" s="599"/>
      <c r="D4" s="599"/>
      <c r="E4" s="599"/>
      <c r="F4" s="599"/>
      <c r="G4" s="600"/>
    </row>
    <row r="5" spans="1:10" ht="15.75" x14ac:dyDescent="0.25">
      <c r="A5" s="421" t="s">
        <v>1008</v>
      </c>
      <c r="B5" s="601" t="s">
        <v>1009</v>
      </c>
      <c r="C5" s="602"/>
      <c r="D5" s="602"/>
      <c r="E5" s="602"/>
      <c r="F5" s="602"/>
      <c r="G5" s="603"/>
    </row>
    <row r="6" spans="1:10" s="423" customFormat="1" ht="15.75" x14ac:dyDescent="0.25">
      <c r="A6" s="421" t="s">
        <v>1010</v>
      </c>
      <c r="B6" s="604" t="s">
        <v>1011</v>
      </c>
      <c r="C6" s="605"/>
      <c r="D6" s="605"/>
      <c r="E6" s="605"/>
      <c r="F6" s="605"/>
      <c r="G6" s="606"/>
    </row>
    <row r="7" spans="1:10" ht="16.5" thickBot="1" x14ac:dyDescent="0.3">
      <c r="A7" s="424" t="s">
        <v>1012</v>
      </c>
      <c r="B7" s="607" t="s">
        <v>1013</v>
      </c>
      <c r="C7" s="608"/>
      <c r="D7" s="608"/>
      <c r="E7" s="608"/>
      <c r="F7" s="608"/>
      <c r="G7" s="609"/>
    </row>
    <row r="8" spans="1:10" ht="39" x14ac:dyDescent="0.25">
      <c r="A8" s="425" t="s">
        <v>1014</v>
      </c>
      <c r="B8" s="426" t="s">
        <v>902</v>
      </c>
      <c r="C8" s="427" t="s">
        <v>903</v>
      </c>
      <c r="D8" s="426" t="s">
        <v>904</v>
      </c>
      <c r="E8" s="426" t="s">
        <v>905</v>
      </c>
      <c r="F8" s="426" t="s">
        <v>906</v>
      </c>
      <c r="G8" s="426" t="s">
        <v>907</v>
      </c>
      <c r="H8" s="426" t="s">
        <v>908</v>
      </c>
      <c r="I8" s="426" t="s">
        <v>1015</v>
      </c>
      <c r="J8" s="426" t="s">
        <v>1016</v>
      </c>
    </row>
    <row r="9" spans="1:10" x14ac:dyDescent="0.25">
      <c r="A9" s="428" t="s">
        <v>909</v>
      </c>
      <c r="B9" s="429">
        <v>68</v>
      </c>
      <c r="C9" s="430">
        <v>1.4932723130000001</v>
      </c>
      <c r="D9" s="431">
        <v>7.3754880223149105E-2</v>
      </c>
      <c r="E9" s="431">
        <v>0.157973475</v>
      </c>
      <c r="F9" s="430">
        <v>1.4059573487096999</v>
      </c>
      <c r="G9" s="431">
        <v>5.6866293762470398E-2</v>
      </c>
      <c r="H9" s="430">
        <v>1.4907296170322699</v>
      </c>
      <c r="I9" s="432">
        <v>0.38469256800000001</v>
      </c>
      <c r="J9" s="431">
        <v>0.59118462199999999</v>
      </c>
    </row>
    <row r="10" spans="1:10" x14ac:dyDescent="0.25">
      <c r="A10" s="428" t="s">
        <v>910</v>
      </c>
      <c r="B10" s="429">
        <v>56</v>
      </c>
      <c r="C10" s="430">
        <v>0.845409297</v>
      </c>
      <c r="D10" s="431">
        <v>0.24914071796414</v>
      </c>
      <c r="E10" s="431">
        <v>0.114917506</v>
      </c>
      <c r="F10" s="430">
        <v>0.69266883191156103</v>
      </c>
      <c r="G10" s="431">
        <v>9.9416524167301304E-2</v>
      </c>
      <c r="H10" s="430">
        <v>0.76913340128865304</v>
      </c>
      <c r="I10" s="432">
        <v>0.31741380800000002</v>
      </c>
      <c r="J10" s="431">
        <v>0.442862378</v>
      </c>
    </row>
    <row r="11" spans="1:10" x14ac:dyDescent="0.25">
      <c r="A11" s="428" t="s">
        <v>911</v>
      </c>
      <c r="B11" s="429">
        <v>76</v>
      </c>
      <c r="C11" s="430">
        <v>1.0192560879999999</v>
      </c>
      <c r="D11" s="431">
        <v>1.2359557039678</v>
      </c>
      <c r="E11" s="431">
        <v>0.108568233</v>
      </c>
      <c r="F11" s="430">
        <v>0.48495125637181402</v>
      </c>
      <c r="G11" s="431">
        <v>8.2570758559018201E-2</v>
      </c>
      <c r="H11" s="430">
        <v>0.52859799368299398</v>
      </c>
      <c r="I11" s="432">
        <v>0.26182587099999999</v>
      </c>
      <c r="J11" s="431">
        <v>0.36898980999999997</v>
      </c>
    </row>
    <row r="12" spans="1:10" x14ac:dyDescent="0.25">
      <c r="A12" s="428" t="s">
        <v>912</v>
      </c>
      <c r="B12" s="429">
        <v>902</v>
      </c>
      <c r="C12" s="430">
        <v>0.758905669</v>
      </c>
      <c r="D12" s="431">
        <v>0.29446992927473398</v>
      </c>
      <c r="E12" s="431">
        <v>0.15619206099999999</v>
      </c>
      <c r="F12" s="430">
        <v>0.60786561377583004</v>
      </c>
      <c r="G12" s="431">
        <v>9.8699712045276694E-2</v>
      </c>
      <c r="H12" s="430">
        <v>0.674431842416504</v>
      </c>
      <c r="I12" s="432">
        <v>0.30366258499999998</v>
      </c>
      <c r="J12" s="431">
        <v>0.53436991199999995</v>
      </c>
    </row>
    <row r="13" spans="1:10" x14ac:dyDescent="0.25">
      <c r="A13" s="428" t="s">
        <v>913</v>
      </c>
      <c r="B13" s="429">
        <v>75</v>
      </c>
      <c r="C13" s="430">
        <v>1.1702947530000001</v>
      </c>
      <c r="D13" s="431">
        <v>0.31128612633389002</v>
      </c>
      <c r="E13" s="431">
        <v>0.141885658</v>
      </c>
      <c r="F13" s="430">
        <v>0.92358702723591302</v>
      </c>
      <c r="G13" s="431">
        <v>0.134962790016421</v>
      </c>
      <c r="H13" s="430">
        <v>1.06768473838651</v>
      </c>
      <c r="I13" s="432">
        <v>0.279824458</v>
      </c>
      <c r="J13" s="431">
        <v>0.45230633599999998</v>
      </c>
    </row>
    <row r="14" spans="1:10" x14ac:dyDescent="0.25">
      <c r="A14" s="433" t="s">
        <v>914</v>
      </c>
      <c r="B14" s="434">
        <v>369</v>
      </c>
      <c r="C14" s="435">
        <v>1.150415709</v>
      </c>
      <c r="D14" s="436">
        <v>0.205911067952781</v>
      </c>
      <c r="E14" s="436">
        <v>0.17632188800000001</v>
      </c>
      <c r="F14" s="437">
        <v>0.98359382878512702</v>
      </c>
      <c r="G14" s="436">
        <v>8.5646555527930504E-2</v>
      </c>
      <c r="H14" s="435">
        <v>1.0757260605640699</v>
      </c>
      <c r="I14" s="438">
        <v>0.29136353599999998</v>
      </c>
      <c r="J14" s="436">
        <v>0.48171986700000002</v>
      </c>
    </row>
    <row r="15" spans="1:10" x14ac:dyDescent="0.25">
      <c r="A15" s="428" t="s">
        <v>1017</v>
      </c>
      <c r="B15" s="429">
        <v>450</v>
      </c>
      <c r="C15" s="430">
        <v>0.83570779299999998</v>
      </c>
      <c r="D15" s="431">
        <v>1.0614147378534899</v>
      </c>
      <c r="E15" s="431">
        <v>0.19913272100000001</v>
      </c>
      <c r="F15" s="430">
        <v>0.45172116382621103</v>
      </c>
      <c r="G15" s="431">
        <v>0.257203421605739</v>
      </c>
      <c r="H15" s="430">
        <v>0.60813576282583104</v>
      </c>
      <c r="I15" s="432">
        <v>0.18492352300000001</v>
      </c>
      <c r="J15" s="431">
        <v>0.330328864</v>
      </c>
    </row>
    <row r="16" spans="1:10" x14ac:dyDescent="0.25">
      <c r="A16" s="428" t="s">
        <v>915</v>
      </c>
      <c r="B16" s="429">
        <v>78</v>
      </c>
      <c r="C16" s="430">
        <v>0.84644852900000001</v>
      </c>
      <c r="D16" s="431">
        <v>1.51858540917083</v>
      </c>
      <c r="E16" s="431">
        <v>0.19679217700000001</v>
      </c>
      <c r="F16" s="430">
        <v>0.38132783606148302</v>
      </c>
      <c r="G16" s="431">
        <v>0.34706314603327798</v>
      </c>
      <c r="H16" s="430">
        <v>0.58401947101751095</v>
      </c>
      <c r="I16" s="432">
        <v>0.18293744200000001</v>
      </c>
      <c r="J16" s="431">
        <v>0.35222869099999998</v>
      </c>
    </row>
    <row r="17" spans="1:10" x14ac:dyDescent="0.25">
      <c r="A17" s="428" t="s">
        <v>916</v>
      </c>
      <c r="B17" s="429">
        <v>122</v>
      </c>
      <c r="C17" s="430">
        <v>0.72528007100000003</v>
      </c>
      <c r="D17" s="431">
        <v>4.6474372332721801E-2</v>
      </c>
      <c r="E17" s="431">
        <v>0.18161423800000001</v>
      </c>
      <c r="F17" s="430">
        <v>0.69870552961049903</v>
      </c>
      <c r="G17" s="431">
        <v>7.9699855444420598E-2</v>
      </c>
      <c r="H17" s="430">
        <v>0.75921484283576801</v>
      </c>
      <c r="I17" s="432">
        <v>0.25339562999999998</v>
      </c>
      <c r="J17" s="431">
        <v>0.42055978199999999</v>
      </c>
    </row>
    <row r="18" spans="1:10" x14ac:dyDescent="0.25">
      <c r="A18" s="428" t="s">
        <v>1018</v>
      </c>
      <c r="B18" s="429">
        <v>34</v>
      </c>
      <c r="C18" s="430">
        <v>0.87933838399999997</v>
      </c>
      <c r="D18" s="431">
        <v>0.17663829469713099</v>
      </c>
      <c r="E18" s="431">
        <v>0.163047941</v>
      </c>
      <c r="F18" s="430">
        <v>0.76608245164639399</v>
      </c>
      <c r="G18" s="431">
        <v>6.08780040534408E-2</v>
      </c>
      <c r="H18" s="430">
        <v>0.81574327398672497</v>
      </c>
      <c r="I18" s="432">
        <v>0.242208536</v>
      </c>
      <c r="J18" s="431">
        <v>0.36847555799999998</v>
      </c>
    </row>
    <row r="19" spans="1:10" x14ac:dyDescent="0.25">
      <c r="A19" s="428" t="s">
        <v>917</v>
      </c>
      <c r="B19" s="429">
        <v>57</v>
      </c>
      <c r="C19" s="430">
        <v>1.5134878789999999</v>
      </c>
      <c r="D19" s="431">
        <v>0.15639660456195101</v>
      </c>
      <c r="E19" s="431">
        <v>0.16733970400000001</v>
      </c>
      <c r="F19" s="430">
        <v>1.3391028808722101</v>
      </c>
      <c r="G19" s="431">
        <v>8.0103169234183202E-2</v>
      </c>
      <c r="H19" s="430">
        <v>1.4557098536337001</v>
      </c>
      <c r="I19" s="432">
        <v>0.28144780800000002</v>
      </c>
      <c r="J19" s="431">
        <v>0.48929519399999999</v>
      </c>
    </row>
    <row r="20" spans="1:10" x14ac:dyDescent="0.25">
      <c r="A20" s="428" t="s">
        <v>918</v>
      </c>
      <c r="B20" s="429">
        <v>381</v>
      </c>
      <c r="C20" s="430">
        <v>0.95368008199999998</v>
      </c>
      <c r="D20" s="431">
        <v>0.57368392030585502</v>
      </c>
      <c r="E20" s="431">
        <v>0.13045926499999999</v>
      </c>
      <c r="F20" s="430">
        <v>0.63627812413741702</v>
      </c>
      <c r="G20" s="431">
        <v>0.129617210029813</v>
      </c>
      <c r="H20" s="430">
        <v>0.73103251979420703</v>
      </c>
      <c r="I20" s="432">
        <v>0.33314442399999999</v>
      </c>
      <c r="J20" s="431">
        <v>0.56759336000000005</v>
      </c>
    </row>
    <row r="21" spans="1:10" x14ac:dyDescent="0.25">
      <c r="A21" s="428" t="s">
        <v>919</v>
      </c>
      <c r="B21" s="429">
        <v>218</v>
      </c>
      <c r="C21" s="430">
        <v>0.86124056100000002</v>
      </c>
      <c r="D21" s="431">
        <v>0.29582094125806402</v>
      </c>
      <c r="E21" s="431">
        <v>0.15936270199999999</v>
      </c>
      <c r="F21" s="430">
        <v>0.68972183419127198</v>
      </c>
      <c r="G21" s="431">
        <v>8.0363561666926597E-2</v>
      </c>
      <c r="H21" s="430">
        <v>0.74999402529270898</v>
      </c>
      <c r="I21" s="432">
        <v>0.27622327499999999</v>
      </c>
      <c r="J21" s="431">
        <v>0.50238397099999998</v>
      </c>
    </row>
    <row r="22" spans="1:10" x14ac:dyDescent="0.25">
      <c r="A22" s="428" t="s">
        <v>920</v>
      </c>
      <c r="B22" s="429">
        <v>166</v>
      </c>
      <c r="C22" s="430">
        <v>0.88541454600000002</v>
      </c>
      <c r="D22" s="431">
        <v>0.16415246851182499</v>
      </c>
      <c r="E22" s="431">
        <v>0.13831422199999999</v>
      </c>
      <c r="F22" s="430">
        <v>0.77569426225475602</v>
      </c>
      <c r="G22" s="431">
        <v>0.104419020331135</v>
      </c>
      <c r="H22" s="430">
        <v>0.86613525729584295</v>
      </c>
      <c r="I22" s="432">
        <v>0.30401673200000001</v>
      </c>
      <c r="J22" s="431">
        <v>0.53236956800000002</v>
      </c>
    </row>
    <row r="23" spans="1:10" x14ac:dyDescent="0.25">
      <c r="A23" s="428" t="s">
        <v>921</v>
      </c>
      <c r="B23" s="429">
        <v>27</v>
      </c>
      <c r="C23" s="430">
        <v>1.0290074789999999</v>
      </c>
      <c r="D23" s="431">
        <v>0.10838609534818</v>
      </c>
      <c r="E23" s="431">
        <v>0.129004217</v>
      </c>
      <c r="F23" s="430">
        <v>0.94024476973409299</v>
      </c>
      <c r="G23" s="431">
        <v>3.6762294404384999E-2</v>
      </c>
      <c r="H23" s="430">
        <v>0.97612953092683996</v>
      </c>
      <c r="I23" s="432">
        <v>0.188020036</v>
      </c>
      <c r="J23" s="431">
        <v>0.46204380099999998</v>
      </c>
    </row>
    <row r="24" spans="1:10" x14ac:dyDescent="0.25">
      <c r="A24" s="428" t="s">
        <v>922</v>
      </c>
      <c r="B24" s="429">
        <v>544</v>
      </c>
      <c r="C24" s="430">
        <v>0.92026640199999998</v>
      </c>
      <c r="D24" s="431">
        <v>0.449005941644115</v>
      </c>
      <c r="E24" s="431">
        <v>0.155998883</v>
      </c>
      <c r="F24" s="430">
        <v>0.66736191774063003</v>
      </c>
      <c r="G24" s="431">
        <v>7.6835320603679397E-2</v>
      </c>
      <c r="H24" s="430">
        <v>0.722906684619947</v>
      </c>
      <c r="I24" s="432">
        <v>0.27112324599999998</v>
      </c>
      <c r="J24" s="431">
        <v>0.466543192</v>
      </c>
    </row>
    <row r="25" spans="1:10" x14ac:dyDescent="0.25">
      <c r="A25" s="428" t="s">
        <v>923</v>
      </c>
      <c r="B25" s="429">
        <v>42</v>
      </c>
      <c r="C25" s="430">
        <v>1.4926888890000001</v>
      </c>
      <c r="D25" s="431">
        <v>0.40622951553750902</v>
      </c>
      <c r="E25" s="431">
        <v>0.12730650499999999</v>
      </c>
      <c r="F25" s="430">
        <v>1.1020107935650301</v>
      </c>
      <c r="G25" s="431">
        <v>6.8813614396766698E-2</v>
      </c>
      <c r="H25" s="430">
        <v>1.1834481373470001</v>
      </c>
      <c r="I25" s="432">
        <v>0.30944560799999998</v>
      </c>
      <c r="J25" s="431">
        <v>0.46767349800000002</v>
      </c>
    </row>
    <row r="26" spans="1:10" x14ac:dyDescent="0.25">
      <c r="A26" s="428" t="s">
        <v>924</v>
      </c>
      <c r="B26" s="429">
        <v>405</v>
      </c>
      <c r="C26" s="430">
        <v>0.98725580199999996</v>
      </c>
      <c r="D26" s="431">
        <v>0.36094662217912199</v>
      </c>
      <c r="E26" s="431">
        <v>0.171894502</v>
      </c>
      <c r="F26" s="430">
        <v>0.76006957526571095</v>
      </c>
      <c r="G26" s="431">
        <v>6.4929917405028598E-2</v>
      </c>
      <c r="H26" s="430">
        <v>0.81284770993463396</v>
      </c>
      <c r="I26" s="432">
        <v>0.30536150000000001</v>
      </c>
      <c r="J26" s="431">
        <v>0.50152545400000004</v>
      </c>
    </row>
    <row r="27" spans="1:10" x14ac:dyDescent="0.25">
      <c r="A27" s="428" t="s">
        <v>925</v>
      </c>
      <c r="B27" s="429">
        <v>112</v>
      </c>
      <c r="C27" s="430">
        <v>1.4425470520000001</v>
      </c>
      <c r="D27" s="431">
        <v>0.471540271740929</v>
      </c>
      <c r="E27" s="431">
        <v>0.14411485800000001</v>
      </c>
      <c r="F27" s="430">
        <v>1.02775945785161</v>
      </c>
      <c r="G27" s="431">
        <v>0.14366658941741101</v>
      </c>
      <c r="H27" s="430">
        <v>1.2001861017572499</v>
      </c>
      <c r="I27" s="432">
        <v>0.32680058499999998</v>
      </c>
      <c r="J27" s="431">
        <v>0.51390816800000005</v>
      </c>
    </row>
    <row r="28" spans="1:10" x14ac:dyDescent="0.25">
      <c r="A28" s="428" t="s">
        <v>926</v>
      </c>
      <c r="B28" s="429">
        <v>418</v>
      </c>
      <c r="C28" s="430">
        <v>0.95334937500000005</v>
      </c>
      <c r="D28" s="431">
        <v>9.5386121138952507E-2</v>
      </c>
      <c r="E28" s="431">
        <v>0.13182108400000001</v>
      </c>
      <c r="F28" s="430">
        <v>0.88043832351531004</v>
      </c>
      <c r="G28" s="431">
        <v>6.5220225811846902E-2</v>
      </c>
      <c r="H28" s="430">
        <v>0.94186710905246296</v>
      </c>
      <c r="I28" s="432">
        <v>0.325821474</v>
      </c>
      <c r="J28" s="431">
        <v>0.56474519999999995</v>
      </c>
    </row>
    <row r="29" spans="1:10" x14ac:dyDescent="0.25">
      <c r="A29" s="428" t="s">
        <v>927</v>
      </c>
      <c r="B29" s="429">
        <v>194</v>
      </c>
      <c r="C29" s="430">
        <v>0.97183051099999995</v>
      </c>
      <c r="D29" s="431">
        <v>0.16401856412166699</v>
      </c>
      <c r="E29" s="431">
        <v>0.14709193200000001</v>
      </c>
      <c r="F29" s="430">
        <v>0.85256310765903598</v>
      </c>
      <c r="G29" s="431">
        <v>0.17220816050968099</v>
      </c>
      <c r="H29" s="430">
        <v>1.0299245136119799</v>
      </c>
      <c r="I29" s="432">
        <v>0.27115228699999999</v>
      </c>
      <c r="J29" s="431">
        <v>0.48926444699999999</v>
      </c>
    </row>
    <row r="30" spans="1:10" x14ac:dyDescent="0.25">
      <c r="A30" s="428" t="s">
        <v>1019</v>
      </c>
      <c r="B30" s="429">
        <v>516</v>
      </c>
      <c r="C30" s="430">
        <v>1.02375463</v>
      </c>
      <c r="D30" s="431">
        <v>0.444592489849506</v>
      </c>
      <c r="E30" s="431">
        <v>0.13283034799999999</v>
      </c>
      <c r="F30" s="430">
        <v>0.73888647163252696</v>
      </c>
      <c r="G30" s="431">
        <v>0.10167224096114</v>
      </c>
      <c r="H30" s="430">
        <v>0.82251323550668898</v>
      </c>
      <c r="I30" s="432">
        <v>0.28244785500000003</v>
      </c>
      <c r="J30" s="431">
        <v>0.48017477200000003</v>
      </c>
    </row>
    <row r="31" spans="1:10" x14ac:dyDescent="0.25">
      <c r="A31" s="428" t="s">
        <v>928</v>
      </c>
      <c r="B31" s="429">
        <v>256</v>
      </c>
      <c r="C31" s="430">
        <v>1.007794536</v>
      </c>
      <c r="D31" s="431">
        <v>0.650212711751468</v>
      </c>
      <c r="E31" s="431">
        <v>0.148787318</v>
      </c>
      <c r="F31" s="430">
        <v>0.64873797760379104</v>
      </c>
      <c r="G31" s="431">
        <v>0.111774059889337</v>
      </c>
      <c r="H31" s="430">
        <v>0.73037495113345197</v>
      </c>
      <c r="I31" s="432">
        <v>0.25032368799999999</v>
      </c>
      <c r="J31" s="431">
        <v>0.37593130899999999</v>
      </c>
    </row>
    <row r="32" spans="1:10" x14ac:dyDescent="0.25">
      <c r="A32" s="428" t="s">
        <v>1020</v>
      </c>
      <c r="B32" s="429">
        <v>138</v>
      </c>
      <c r="C32" s="430">
        <v>0.97862250699999997</v>
      </c>
      <c r="D32" s="431">
        <v>3.73200288133455E-2</v>
      </c>
      <c r="E32" s="431">
        <v>6.3136277000000005E-2</v>
      </c>
      <c r="F32" s="430">
        <v>0.94556208133711905</v>
      </c>
      <c r="G32" s="431">
        <v>4.7746333278310203E-2</v>
      </c>
      <c r="H32" s="430">
        <v>0.99297289617418105</v>
      </c>
      <c r="I32" s="432">
        <v>0.33779731899999998</v>
      </c>
      <c r="J32" s="431">
        <v>0.62028249800000002</v>
      </c>
    </row>
    <row r="33" spans="1:10" x14ac:dyDescent="0.25">
      <c r="A33" s="428" t="s">
        <v>1021</v>
      </c>
      <c r="B33" s="429">
        <v>538</v>
      </c>
      <c r="C33" s="430">
        <v>0.80461535900000003</v>
      </c>
      <c r="D33" s="431">
        <v>9.2943185428153594E-2</v>
      </c>
      <c r="E33" s="431">
        <v>0.16584879999999999</v>
      </c>
      <c r="F33" s="430">
        <v>0.74672292409290397</v>
      </c>
      <c r="G33" s="431">
        <v>5.5001035934956699E-2</v>
      </c>
      <c r="H33" s="430">
        <v>0.79018385467934504</v>
      </c>
      <c r="I33" s="432">
        <v>0.28578135799999999</v>
      </c>
      <c r="J33" s="431">
        <v>0.505566301</v>
      </c>
    </row>
    <row r="34" spans="1:10" x14ac:dyDescent="0.25">
      <c r="A34" s="428" t="s">
        <v>1022</v>
      </c>
      <c r="B34" s="429">
        <v>78</v>
      </c>
      <c r="C34" s="430">
        <v>1.3873144120000001</v>
      </c>
      <c r="D34" s="431">
        <v>0.15471499627138399</v>
      </c>
      <c r="E34" s="431">
        <v>0.118073805</v>
      </c>
      <c r="F34" s="430">
        <v>1.2207469051526101</v>
      </c>
      <c r="G34" s="431">
        <v>4.3353761614826299E-2</v>
      </c>
      <c r="H34" s="430">
        <v>1.2760693098142999</v>
      </c>
      <c r="I34" s="432">
        <v>0.32051190499999999</v>
      </c>
      <c r="J34" s="431">
        <v>0.53733608300000002</v>
      </c>
    </row>
    <row r="35" spans="1:10" x14ac:dyDescent="0.25">
      <c r="A35" s="428" t="s">
        <v>929</v>
      </c>
      <c r="B35" s="429">
        <v>518</v>
      </c>
      <c r="C35" s="430">
        <v>0.970557169</v>
      </c>
      <c r="D35" s="431">
        <v>0.25904746129450101</v>
      </c>
      <c r="E35" s="431">
        <v>0.13529919900000001</v>
      </c>
      <c r="F35" s="430">
        <v>0.79293980467386005</v>
      </c>
      <c r="G35" s="431">
        <v>0.110175807236556</v>
      </c>
      <c r="H35" s="430">
        <v>0.89111962916101595</v>
      </c>
      <c r="I35" s="432">
        <v>0.29823051099999998</v>
      </c>
      <c r="J35" s="431">
        <v>0.48191009400000001</v>
      </c>
    </row>
    <row r="36" spans="1:10" x14ac:dyDescent="0.25">
      <c r="A36" s="428" t="s">
        <v>930</v>
      </c>
      <c r="B36" s="429">
        <v>86</v>
      </c>
      <c r="C36" s="430">
        <v>1.0681285140000001</v>
      </c>
      <c r="D36" s="431">
        <v>0.56896660608983696</v>
      </c>
      <c r="E36" s="431">
        <v>0.10454034299999999</v>
      </c>
      <c r="F36" s="430">
        <v>0.70761044472160595</v>
      </c>
      <c r="G36" s="431">
        <v>0.18213987423783701</v>
      </c>
      <c r="H36" s="430">
        <v>0.86519738819909298</v>
      </c>
      <c r="I36" s="432">
        <v>0.27637115699999998</v>
      </c>
      <c r="J36" s="431">
        <v>0.471454025</v>
      </c>
    </row>
    <row r="37" spans="1:10" x14ac:dyDescent="0.25">
      <c r="A37" s="428" t="s">
        <v>1023</v>
      </c>
      <c r="B37" s="429">
        <v>707</v>
      </c>
      <c r="C37" s="430">
        <v>1.02318669</v>
      </c>
      <c r="D37" s="431">
        <v>0.23978009400071201</v>
      </c>
      <c r="E37" s="431">
        <v>0.13457353399999999</v>
      </c>
      <c r="F37" s="430">
        <v>0.84735112913273303</v>
      </c>
      <c r="G37" s="431">
        <v>0.144772667903312</v>
      </c>
      <c r="H37" s="430">
        <v>0.99079051537718499</v>
      </c>
      <c r="I37" s="432">
        <v>0.28366174300000002</v>
      </c>
      <c r="J37" s="431">
        <v>0.48145829800000001</v>
      </c>
    </row>
    <row r="38" spans="1:10" x14ac:dyDescent="0.25">
      <c r="A38" s="428" t="s">
        <v>1024</v>
      </c>
      <c r="B38" s="429">
        <v>699</v>
      </c>
      <c r="C38" s="430">
        <v>1.2422390409999999</v>
      </c>
      <c r="D38" s="431">
        <v>0.80574347628516596</v>
      </c>
      <c r="E38" s="431">
        <v>0.13242878799999999</v>
      </c>
      <c r="F38" s="430">
        <v>0.73114179469116303</v>
      </c>
      <c r="G38" s="431">
        <v>0.17008324865541499</v>
      </c>
      <c r="H38" s="430">
        <v>0.88098209068151401</v>
      </c>
      <c r="I38" s="432">
        <v>0.299704201</v>
      </c>
      <c r="J38" s="431">
        <v>0.52439959999999997</v>
      </c>
    </row>
    <row r="39" spans="1:10" x14ac:dyDescent="0.25">
      <c r="A39" s="428" t="s">
        <v>931</v>
      </c>
      <c r="B39" s="429">
        <v>143</v>
      </c>
      <c r="C39" s="430">
        <v>1.1039093449999999</v>
      </c>
      <c r="D39" s="431">
        <v>0.15514040975725299</v>
      </c>
      <c r="E39" s="431">
        <v>0.105052048</v>
      </c>
      <c r="F39" s="430">
        <v>0.96932565814577099</v>
      </c>
      <c r="G39" s="431">
        <v>7.9006693216967502E-2</v>
      </c>
      <c r="H39" s="430">
        <v>1.05247850446553</v>
      </c>
      <c r="I39" s="432">
        <v>0.37184014500000001</v>
      </c>
      <c r="J39" s="431">
        <v>0.64495236099999997</v>
      </c>
    </row>
    <row r="40" spans="1:10" x14ac:dyDescent="0.25">
      <c r="A40" s="428" t="s">
        <v>932</v>
      </c>
      <c r="B40" s="429">
        <v>88</v>
      </c>
      <c r="C40" s="430">
        <v>1.496241097</v>
      </c>
      <c r="D40" s="431">
        <v>0.18445965197588099</v>
      </c>
      <c r="E40" s="431">
        <v>0.11465152200000001</v>
      </c>
      <c r="F40" s="430">
        <v>1.2861917442781401</v>
      </c>
      <c r="G40" s="431">
        <v>7.51026336372555E-2</v>
      </c>
      <c r="H40" s="430">
        <v>1.3906318593339999</v>
      </c>
      <c r="I40" s="432">
        <v>0.37282612599999998</v>
      </c>
      <c r="J40" s="431">
        <v>0.63402462199999998</v>
      </c>
    </row>
    <row r="41" spans="1:10" x14ac:dyDescent="0.25">
      <c r="A41" s="428" t="s">
        <v>933</v>
      </c>
      <c r="B41" s="429">
        <v>286</v>
      </c>
      <c r="C41" s="430">
        <v>0.91806369399999999</v>
      </c>
      <c r="D41" s="431">
        <v>0.488797103078707</v>
      </c>
      <c r="E41" s="431">
        <v>0.120727526</v>
      </c>
      <c r="F41" s="430">
        <v>0.64209874621140495</v>
      </c>
      <c r="G41" s="431">
        <v>0.104036031523299</v>
      </c>
      <c r="H41" s="430">
        <v>0.71665688443151099</v>
      </c>
      <c r="I41" s="432">
        <v>0.27171616199999998</v>
      </c>
      <c r="J41" s="431">
        <v>0.45771137099999998</v>
      </c>
    </row>
    <row r="42" spans="1:10" x14ac:dyDescent="0.25">
      <c r="A42" s="428" t="s">
        <v>934</v>
      </c>
      <c r="B42" s="429">
        <v>481</v>
      </c>
      <c r="C42" s="430">
        <v>0.71278091300000002</v>
      </c>
      <c r="D42" s="431">
        <v>0.97590363433223903</v>
      </c>
      <c r="E42" s="431">
        <v>0.173823281</v>
      </c>
      <c r="F42" s="430">
        <v>0.39461506962218201</v>
      </c>
      <c r="G42" s="431">
        <v>0.133768570357156</v>
      </c>
      <c r="H42" s="430">
        <v>0.45555385791633701</v>
      </c>
      <c r="I42" s="432">
        <v>0.28671220400000003</v>
      </c>
      <c r="J42" s="431">
        <v>0.48784626199999997</v>
      </c>
    </row>
    <row r="43" spans="1:10" x14ac:dyDescent="0.25">
      <c r="A43" s="428" t="s">
        <v>935</v>
      </c>
      <c r="B43" s="429">
        <v>834</v>
      </c>
      <c r="C43" s="430">
        <v>0.74285583899999996</v>
      </c>
      <c r="D43" s="431">
        <v>0.32372510185714698</v>
      </c>
      <c r="E43" s="431">
        <v>0.14870726300000001</v>
      </c>
      <c r="F43" s="430">
        <v>0.58236490643064998</v>
      </c>
      <c r="G43" s="431">
        <v>7.0470071664781503E-2</v>
      </c>
      <c r="H43" s="430">
        <v>0.62651549850972699</v>
      </c>
      <c r="I43" s="432">
        <v>0.26980336599999999</v>
      </c>
      <c r="J43" s="431">
        <v>0.458116735</v>
      </c>
    </row>
    <row r="44" spans="1:10" x14ac:dyDescent="0.25">
      <c r="A44" s="428" t="s">
        <v>936</v>
      </c>
      <c r="B44" s="429">
        <v>56</v>
      </c>
      <c r="C44" s="430">
        <v>0.73734420300000003</v>
      </c>
      <c r="D44" s="431">
        <v>0.80997007180063196</v>
      </c>
      <c r="E44" s="431">
        <v>0.13892359500000001</v>
      </c>
      <c r="F44" s="430">
        <v>0.43438445283294902</v>
      </c>
      <c r="G44" s="431">
        <v>5.9260559766077199E-2</v>
      </c>
      <c r="H44" s="430">
        <v>0.46174789134485</v>
      </c>
      <c r="I44" s="432">
        <v>0.289503491</v>
      </c>
      <c r="J44" s="431">
        <v>0.458143403</v>
      </c>
    </row>
    <row r="45" spans="1:10" x14ac:dyDescent="0.25">
      <c r="A45" s="428" t="s">
        <v>937</v>
      </c>
      <c r="B45" s="429">
        <v>204</v>
      </c>
      <c r="C45" s="430">
        <v>1.0111159540000001</v>
      </c>
      <c r="D45" s="431">
        <v>0.16203980943561999</v>
      </c>
      <c r="E45" s="431">
        <v>0.15700468400000001</v>
      </c>
      <c r="F45" s="430">
        <v>0.88959794228179501</v>
      </c>
      <c r="G45" s="431">
        <v>0.17087999702498</v>
      </c>
      <c r="H45" s="430">
        <v>1.0729423232943001</v>
      </c>
      <c r="I45" s="432">
        <v>0.29784080699999999</v>
      </c>
      <c r="J45" s="431">
        <v>0.53720278799999999</v>
      </c>
    </row>
    <row r="46" spans="1:10" x14ac:dyDescent="0.25">
      <c r="A46" s="428" t="s">
        <v>1025</v>
      </c>
      <c r="B46" s="429">
        <v>65</v>
      </c>
      <c r="C46" s="430">
        <v>1.1522611110000001</v>
      </c>
      <c r="D46" s="431">
        <v>0.61163544954042004</v>
      </c>
      <c r="E46" s="431">
        <v>7.9810297000000002E-2</v>
      </c>
      <c r="F46" s="430">
        <v>0.73729580960813301</v>
      </c>
      <c r="G46" s="431">
        <v>2.7428192977195599E-2</v>
      </c>
      <c r="H46" s="430">
        <v>0.75808881594574695</v>
      </c>
      <c r="I46" s="432">
        <v>0.28168961999999997</v>
      </c>
      <c r="J46" s="431">
        <v>0.51281043699999995</v>
      </c>
    </row>
    <row r="47" spans="1:10" x14ac:dyDescent="0.25">
      <c r="A47" s="428" t="s">
        <v>938</v>
      </c>
      <c r="B47" s="429">
        <v>147</v>
      </c>
      <c r="C47" s="430">
        <v>0.91217066700000005</v>
      </c>
      <c r="D47" s="431">
        <v>8.7688286644753893E-2</v>
      </c>
      <c r="E47" s="431">
        <v>0.105757116</v>
      </c>
      <c r="F47" s="430">
        <v>0.84584411664918602</v>
      </c>
      <c r="G47" s="431">
        <v>8.2647168718412101E-2</v>
      </c>
      <c r="H47" s="430">
        <v>0.92204884293810896</v>
      </c>
      <c r="I47" s="432">
        <v>0.32173629599999998</v>
      </c>
      <c r="J47" s="431">
        <v>0.552987585</v>
      </c>
    </row>
    <row r="48" spans="1:10" x14ac:dyDescent="0.25">
      <c r="A48" s="428" t="s">
        <v>1026</v>
      </c>
      <c r="B48" s="429">
        <v>95</v>
      </c>
      <c r="C48" s="430">
        <v>1.279250631</v>
      </c>
      <c r="D48" s="431">
        <v>0.19962783292564701</v>
      </c>
      <c r="E48" s="431">
        <v>0.15185668899999999</v>
      </c>
      <c r="F48" s="430">
        <v>1.09401898273863</v>
      </c>
      <c r="G48" s="431">
        <v>0.109795477812991</v>
      </c>
      <c r="H48" s="430">
        <v>1.2289523985464601</v>
      </c>
      <c r="I48" s="432">
        <v>0.30417048600000002</v>
      </c>
      <c r="J48" s="431">
        <v>0.53362023300000005</v>
      </c>
    </row>
    <row r="49" spans="1:10" x14ac:dyDescent="0.25">
      <c r="A49" s="428" t="s">
        <v>939</v>
      </c>
      <c r="B49" s="429">
        <v>41</v>
      </c>
      <c r="C49" s="430">
        <v>1.4441460319999999</v>
      </c>
      <c r="D49" s="431">
        <v>8.8205298811938296E-2</v>
      </c>
      <c r="E49" s="431">
        <v>7.3002773000000007E-2</v>
      </c>
      <c r="F49" s="430">
        <v>1.3349892139469699</v>
      </c>
      <c r="G49" s="431">
        <v>3.5877730539360199E-2</v>
      </c>
      <c r="H49" s="430">
        <v>1.38466795782427</v>
      </c>
      <c r="I49" s="432">
        <v>0.41150563299999998</v>
      </c>
      <c r="J49" s="431">
        <v>0.62718223299999998</v>
      </c>
    </row>
    <row r="50" spans="1:10" x14ac:dyDescent="0.25">
      <c r="A50" s="428" t="s">
        <v>940</v>
      </c>
      <c r="B50" s="429">
        <v>29</v>
      </c>
      <c r="C50" s="430">
        <v>1.7791570880000001</v>
      </c>
      <c r="D50" s="431">
        <v>1.3654698433359</v>
      </c>
      <c r="E50" s="431">
        <v>0.13055212299999999</v>
      </c>
      <c r="F50" s="430">
        <v>0.81343870593433898</v>
      </c>
      <c r="G50" s="431">
        <v>0.10173265162265401</v>
      </c>
      <c r="H50" s="430">
        <v>0.90556414791627005</v>
      </c>
      <c r="I50" s="432">
        <v>0.29081974599999999</v>
      </c>
      <c r="J50" s="431">
        <v>0.461698049</v>
      </c>
    </row>
    <row r="51" spans="1:10" x14ac:dyDescent="0.25">
      <c r="A51" s="428" t="s">
        <v>1027</v>
      </c>
      <c r="B51" s="429">
        <v>81</v>
      </c>
      <c r="C51" s="430">
        <v>0.77466592599999995</v>
      </c>
      <c r="D51" s="431">
        <v>0.155726628519818</v>
      </c>
      <c r="E51" s="431">
        <v>0.17372602100000001</v>
      </c>
      <c r="F51" s="430">
        <v>0.68635115876277397</v>
      </c>
      <c r="G51" s="431">
        <v>3.6328541221977401E-2</v>
      </c>
      <c r="H51" s="430">
        <v>0.71222526361120697</v>
      </c>
      <c r="I51" s="432">
        <v>0.21067156000000001</v>
      </c>
      <c r="J51" s="431">
        <v>0.40541383199999997</v>
      </c>
    </row>
    <row r="52" spans="1:10" x14ac:dyDescent="0.25">
      <c r="A52" s="428" t="s">
        <v>941</v>
      </c>
      <c r="B52" s="429">
        <v>407</v>
      </c>
      <c r="C52" s="430">
        <v>0.84914246400000004</v>
      </c>
      <c r="D52" s="431">
        <v>0.22021313194926101</v>
      </c>
      <c r="E52" s="431">
        <v>0.139148464</v>
      </c>
      <c r="F52" s="430">
        <v>0.71382254406527101</v>
      </c>
      <c r="G52" s="431">
        <v>8.6576771117259393E-2</v>
      </c>
      <c r="H52" s="430">
        <v>0.78148061215652198</v>
      </c>
      <c r="I52" s="432">
        <v>0.24962764500000001</v>
      </c>
      <c r="J52" s="431">
        <v>0.44286049300000002</v>
      </c>
    </row>
    <row r="53" spans="1:10" x14ac:dyDescent="0.25">
      <c r="A53" s="428" t="s">
        <v>942</v>
      </c>
      <c r="B53" s="429">
        <v>213</v>
      </c>
      <c r="C53" s="430">
        <v>1.0059136900000001</v>
      </c>
      <c r="D53" s="431">
        <v>9.6524442459225299E-2</v>
      </c>
      <c r="E53" s="431">
        <v>0.14941148300000001</v>
      </c>
      <c r="F53" s="430">
        <v>0.929591802471182</v>
      </c>
      <c r="G53" s="431">
        <v>5.5868383583072001E-2</v>
      </c>
      <c r="H53" s="430">
        <v>0.98459980187833795</v>
      </c>
      <c r="I53" s="432">
        <v>0.28890286599999998</v>
      </c>
      <c r="J53" s="431">
        <v>0.491630489</v>
      </c>
    </row>
    <row r="54" spans="1:10" x14ac:dyDescent="0.25">
      <c r="A54" s="428" t="s">
        <v>943</v>
      </c>
      <c r="B54" s="429">
        <v>51</v>
      </c>
      <c r="C54" s="430">
        <v>0.933661458</v>
      </c>
      <c r="D54" s="431">
        <v>7.6063823982801801E-2</v>
      </c>
      <c r="E54" s="431">
        <v>0.149789279</v>
      </c>
      <c r="F54" s="430">
        <v>0.87694892657381096</v>
      </c>
      <c r="G54" s="431">
        <v>3.8499955433146701E-2</v>
      </c>
      <c r="H54" s="430">
        <v>0.91206332389601497</v>
      </c>
      <c r="I54" s="432">
        <v>0.36744992700000001</v>
      </c>
      <c r="J54" s="431">
        <v>0.58131096599999998</v>
      </c>
    </row>
    <row r="55" spans="1:10" x14ac:dyDescent="0.25">
      <c r="A55" s="428" t="s">
        <v>944</v>
      </c>
      <c r="B55" s="429">
        <v>156</v>
      </c>
      <c r="C55" s="430">
        <v>0.4891914</v>
      </c>
      <c r="D55" s="431">
        <v>0.345570977491575</v>
      </c>
      <c r="E55" s="431">
        <v>0.123881456</v>
      </c>
      <c r="F55" s="430">
        <v>0.375503524292223</v>
      </c>
      <c r="G55" s="431">
        <v>9.52637317055504E-2</v>
      </c>
      <c r="H55" s="430">
        <v>0.415041971291919</v>
      </c>
      <c r="I55" s="432">
        <v>0.22674593600000001</v>
      </c>
      <c r="J55" s="431">
        <v>0.36983089299999999</v>
      </c>
    </row>
    <row r="56" spans="1:10" x14ac:dyDescent="0.25">
      <c r="A56" s="428" t="s">
        <v>945</v>
      </c>
      <c r="B56" s="429">
        <v>58</v>
      </c>
      <c r="C56" s="430">
        <v>0.63513220199999998</v>
      </c>
      <c r="D56" s="431">
        <v>0.38644964512700902</v>
      </c>
      <c r="E56" s="431">
        <v>0.14636132800000001</v>
      </c>
      <c r="F56" s="430">
        <v>0.47758309660757903</v>
      </c>
      <c r="G56" s="431">
        <v>0.17146993588569001</v>
      </c>
      <c r="H56" s="430">
        <v>0.57642216896270404</v>
      </c>
      <c r="I56" s="432">
        <v>0.23764568599999999</v>
      </c>
      <c r="J56" s="431">
        <v>0.35880768600000001</v>
      </c>
    </row>
    <row r="57" spans="1:10" x14ac:dyDescent="0.25">
      <c r="A57" s="428" t="s">
        <v>946</v>
      </c>
      <c r="B57" s="429">
        <v>134</v>
      </c>
      <c r="C57" s="430">
        <v>0.34797910900000001</v>
      </c>
      <c r="D57" s="431">
        <v>0.26054088207992898</v>
      </c>
      <c r="E57" s="431">
        <v>0.148225264</v>
      </c>
      <c r="F57" s="430">
        <v>0.284780099573891</v>
      </c>
      <c r="G57" s="431">
        <v>0.13673923231583299</v>
      </c>
      <c r="H57" s="430">
        <v>0.329888847303763</v>
      </c>
      <c r="I57" s="432">
        <v>0.20614818600000001</v>
      </c>
      <c r="J57" s="431">
        <v>0.38457835200000001</v>
      </c>
    </row>
    <row r="58" spans="1:10" x14ac:dyDescent="0.25">
      <c r="A58" s="428" t="s">
        <v>1028</v>
      </c>
      <c r="B58" s="429">
        <v>306</v>
      </c>
      <c r="C58" s="430">
        <v>0.851088976</v>
      </c>
      <c r="D58" s="431">
        <v>0.92811231474084999</v>
      </c>
      <c r="E58" s="431">
        <v>8.6917787999999996E-2</v>
      </c>
      <c r="F58" s="430">
        <v>0.460684874854079</v>
      </c>
      <c r="G58" s="431">
        <v>0.106159046993879</v>
      </c>
      <c r="H58" s="430">
        <v>0.51539915832310701</v>
      </c>
      <c r="I58" s="432">
        <v>0.29778643100000002</v>
      </c>
      <c r="J58" s="431">
        <v>0.50090175999999997</v>
      </c>
    </row>
    <row r="59" spans="1:10" x14ac:dyDescent="0.25">
      <c r="A59" s="428" t="s">
        <v>947</v>
      </c>
      <c r="B59" s="429">
        <v>657</v>
      </c>
      <c r="C59" s="430">
        <v>1.031655692</v>
      </c>
      <c r="D59" s="431">
        <v>0.18554524758797999</v>
      </c>
      <c r="E59" s="431">
        <v>0.157898655</v>
      </c>
      <c r="F59" s="430">
        <v>0.892244379187904</v>
      </c>
      <c r="G59" s="431">
        <v>8.6192070177613697E-2</v>
      </c>
      <c r="H59" s="430">
        <v>0.97640253500681096</v>
      </c>
      <c r="I59" s="432">
        <v>0.29531401000000002</v>
      </c>
      <c r="J59" s="431">
        <v>0.48259271599999998</v>
      </c>
    </row>
    <row r="60" spans="1:10" x14ac:dyDescent="0.25">
      <c r="A60" s="428" t="s">
        <v>948</v>
      </c>
      <c r="B60" s="429">
        <v>309</v>
      </c>
      <c r="C60" s="430">
        <v>1.287513184</v>
      </c>
      <c r="D60" s="431">
        <v>0.46880484881781298</v>
      </c>
      <c r="E60" s="431">
        <v>0.116307649</v>
      </c>
      <c r="F60" s="430">
        <v>0.91036701259370201</v>
      </c>
      <c r="G60" s="431">
        <v>7.9989596702988594E-2</v>
      </c>
      <c r="H60" s="430">
        <v>0.98951817211115101</v>
      </c>
      <c r="I60" s="432">
        <v>0.31375204000000001</v>
      </c>
      <c r="J60" s="431">
        <v>0.50250426000000004</v>
      </c>
    </row>
    <row r="61" spans="1:10" x14ac:dyDescent="0.25">
      <c r="A61" s="428" t="s">
        <v>949</v>
      </c>
      <c r="B61" s="429">
        <v>58</v>
      </c>
      <c r="C61" s="430">
        <v>0.73267575799999995</v>
      </c>
      <c r="D61" s="431">
        <v>0.210244693811206</v>
      </c>
      <c r="E61" s="431">
        <v>0.15616735600000001</v>
      </c>
      <c r="F61" s="430">
        <v>0.62227679968896099</v>
      </c>
      <c r="G61" s="431">
        <v>0.12536811528837899</v>
      </c>
      <c r="H61" s="430">
        <v>0.71147280423481796</v>
      </c>
      <c r="I61" s="432">
        <v>0.25649392500000001</v>
      </c>
      <c r="J61" s="431">
        <v>0.469794671</v>
      </c>
    </row>
    <row r="62" spans="1:10" x14ac:dyDescent="0.25">
      <c r="A62" s="428" t="s">
        <v>950</v>
      </c>
      <c r="B62" s="429">
        <v>27</v>
      </c>
      <c r="C62" s="430">
        <v>1.4106912389999999</v>
      </c>
      <c r="D62" s="431">
        <v>0.50368230404578496</v>
      </c>
      <c r="E62" s="431">
        <v>0.23048622299999999</v>
      </c>
      <c r="F62" s="430">
        <v>1.0166481157579099</v>
      </c>
      <c r="G62" s="431">
        <v>6.9573442572554697E-2</v>
      </c>
      <c r="H62" s="430">
        <v>1.0926688491876899</v>
      </c>
      <c r="I62" s="432">
        <v>0.25529870100000002</v>
      </c>
      <c r="J62" s="431">
        <v>0.41622536199999999</v>
      </c>
    </row>
    <row r="63" spans="1:10" x14ac:dyDescent="0.25">
      <c r="A63" s="428" t="s">
        <v>951</v>
      </c>
      <c r="B63" s="429">
        <v>141</v>
      </c>
      <c r="C63" s="430">
        <v>1.8443908120000001</v>
      </c>
      <c r="D63" s="431">
        <v>0.35799177057532</v>
      </c>
      <c r="E63" s="431">
        <v>0.111609211</v>
      </c>
      <c r="F63" s="430">
        <v>1.3993471986064601</v>
      </c>
      <c r="G63" s="431">
        <v>5.8341994574739799E-2</v>
      </c>
      <c r="H63" s="430">
        <v>1.48604609162166</v>
      </c>
      <c r="I63" s="432">
        <v>0.41999659900000003</v>
      </c>
      <c r="J63" s="431">
        <v>0.54681492300000001</v>
      </c>
    </row>
    <row r="64" spans="1:10" x14ac:dyDescent="0.25">
      <c r="A64" s="428" t="s">
        <v>952</v>
      </c>
      <c r="B64" s="429">
        <v>83</v>
      </c>
      <c r="C64" s="430">
        <v>1.331725694</v>
      </c>
      <c r="D64" s="431">
        <v>0.88348020312942299</v>
      </c>
      <c r="E64" s="431">
        <v>0.125331849</v>
      </c>
      <c r="F64" s="430">
        <v>0.75121940193438597</v>
      </c>
      <c r="G64" s="431">
        <v>7.2235245325567701E-2</v>
      </c>
      <c r="H64" s="430">
        <v>0.80970892475647105</v>
      </c>
      <c r="I64" s="432">
        <v>0.26507900000000001</v>
      </c>
      <c r="J64" s="431">
        <v>0.46922925500000001</v>
      </c>
    </row>
    <row r="65" spans="1:10" x14ac:dyDescent="0.25">
      <c r="A65" s="428" t="s">
        <v>953</v>
      </c>
      <c r="B65" s="429">
        <v>257</v>
      </c>
      <c r="C65" s="430">
        <v>1.2578040189999999</v>
      </c>
      <c r="D65" s="431">
        <v>0.62574899453657995</v>
      </c>
      <c r="E65" s="431">
        <v>0.14857309299999999</v>
      </c>
      <c r="F65" s="430">
        <v>0.820603350697517</v>
      </c>
      <c r="G65" s="431">
        <v>8.6280793950543999E-2</v>
      </c>
      <c r="H65" s="430">
        <v>0.89809138875986505</v>
      </c>
      <c r="I65" s="432">
        <v>0.35194047099999998</v>
      </c>
      <c r="J65" s="431">
        <v>0.54185628600000002</v>
      </c>
    </row>
    <row r="66" spans="1:10" x14ac:dyDescent="0.25">
      <c r="A66" s="428" t="s">
        <v>954</v>
      </c>
      <c r="B66" s="429">
        <v>277</v>
      </c>
      <c r="C66" s="430">
        <v>0.74976123800000005</v>
      </c>
      <c r="D66" s="431">
        <v>0.44093544390113998</v>
      </c>
      <c r="E66" s="431">
        <v>0.17674030700000001</v>
      </c>
      <c r="F66" s="430">
        <v>0.55007984567281198</v>
      </c>
      <c r="G66" s="431">
        <v>8.39521515912071E-2</v>
      </c>
      <c r="H66" s="430">
        <v>0.60049248150991197</v>
      </c>
      <c r="I66" s="432">
        <v>0.30494284300000002</v>
      </c>
      <c r="J66" s="431">
        <v>0.48644320099999999</v>
      </c>
    </row>
    <row r="67" spans="1:10" x14ac:dyDescent="0.25">
      <c r="A67" s="428" t="s">
        <v>955</v>
      </c>
      <c r="B67" s="429">
        <v>197</v>
      </c>
      <c r="C67" s="430">
        <v>0.89481735399999995</v>
      </c>
      <c r="D67" s="431">
        <v>0.79818981431821401</v>
      </c>
      <c r="E67" s="431">
        <v>0.109397865</v>
      </c>
      <c r="F67" s="430">
        <v>0.52301904172225</v>
      </c>
      <c r="G67" s="431">
        <v>7.1840372259295404E-2</v>
      </c>
      <c r="H67" s="430">
        <v>0.56350117597267801</v>
      </c>
      <c r="I67" s="432">
        <v>0.29738315100000001</v>
      </c>
      <c r="J67" s="431">
        <v>0.47419994900000001</v>
      </c>
    </row>
    <row r="68" spans="1:10" x14ac:dyDescent="0.25">
      <c r="A68" s="428" t="s">
        <v>956</v>
      </c>
      <c r="B68" s="429">
        <v>353</v>
      </c>
      <c r="C68" s="430">
        <v>0.85392383800000005</v>
      </c>
      <c r="D68" s="431">
        <v>0.90494144493885498</v>
      </c>
      <c r="E68" s="431">
        <v>0.16451337799999999</v>
      </c>
      <c r="F68" s="430">
        <v>0.48627079448935701</v>
      </c>
      <c r="G68" s="431">
        <v>6.2162697851804602E-2</v>
      </c>
      <c r="H68" s="430">
        <v>0.51850229605445697</v>
      </c>
      <c r="I68" s="432">
        <v>0.25379458900000001</v>
      </c>
      <c r="J68" s="431">
        <v>0.41036034399999999</v>
      </c>
    </row>
    <row r="69" spans="1:10" x14ac:dyDescent="0.25">
      <c r="A69" s="428" t="s">
        <v>957</v>
      </c>
      <c r="B69" s="429">
        <v>105</v>
      </c>
      <c r="C69" s="430">
        <v>1.8943792399999999</v>
      </c>
      <c r="D69" s="431">
        <v>0.36620138092603499</v>
      </c>
      <c r="E69" s="431">
        <v>0.11860649500000001</v>
      </c>
      <c r="F69" s="430">
        <v>1.4321331702372</v>
      </c>
      <c r="G69" s="431">
        <v>6.9302329203608404E-2</v>
      </c>
      <c r="H69" s="430">
        <v>1.5387737771082299</v>
      </c>
      <c r="I69" s="432">
        <v>0.472908671</v>
      </c>
      <c r="J69" s="431">
        <v>0.66306274200000004</v>
      </c>
    </row>
    <row r="70" spans="1:10" x14ac:dyDescent="0.25">
      <c r="A70" s="428" t="s">
        <v>958</v>
      </c>
      <c r="B70" s="429">
        <v>154</v>
      </c>
      <c r="C70" s="430">
        <v>0.85934115200000005</v>
      </c>
      <c r="D70" s="431">
        <v>0.123652691634677</v>
      </c>
      <c r="E70" s="431">
        <v>0.144711438</v>
      </c>
      <c r="F70" s="430">
        <v>0.777150680792558</v>
      </c>
      <c r="G70" s="431">
        <v>0.113957440539287</v>
      </c>
      <c r="H70" s="430">
        <v>0.87710310582097595</v>
      </c>
      <c r="I70" s="432">
        <v>0.26521455399999999</v>
      </c>
      <c r="J70" s="431">
        <v>0.49990437599999998</v>
      </c>
    </row>
    <row r="71" spans="1:10" x14ac:dyDescent="0.25">
      <c r="A71" s="428" t="s">
        <v>1029</v>
      </c>
      <c r="B71" s="429">
        <v>71</v>
      </c>
      <c r="C71" s="430">
        <v>0.76909722199999997</v>
      </c>
      <c r="D71" s="431">
        <v>0.41345950762386902</v>
      </c>
      <c r="E71" s="431">
        <v>3.1320806999999999E-2</v>
      </c>
      <c r="F71" s="430">
        <v>0.54915525735628101</v>
      </c>
      <c r="G71" s="431">
        <v>5.09500464608914E-2</v>
      </c>
      <c r="H71" s="430">
        <v>0.57863683076788797</v>
      </c>
      <c r="I71" s="432">
        <v>0.12681993599999999</v>
      </c>
      <c r="J71" s="431">
        <v>0.206839999</v>
      </c>
    </row>
    <row r="72" spans="1:10" x14ac:dyDescent="0.25">
      <c r="A72" s="428" t="s">
        <v>959</v>
      </c>
      <c r="B72" s="429">
        <v>608</v>
      </c>
      <c r="C72" s="430">
        <v>1.1984629790000001</v>
      </c>
      <c r="D72" s="431">
        <v>0.90389459111326498</v>
      </c>
      <c r="E72" s="431">
        <v>0.19580286399999999</v>
      </c>
      <c r="F72" s="430">
        <v>0.69399295079138601</v>
      </c>
      <c r="G72" s="431">
        <v>0.14930765356276199</v>
      </c>
      <c r="H72" s="430">
        <v>0.81579780716010797</v>
      </c>
      <c r="I72" s="432">
        <v>0.26172349499999997</v>
      </c>
      <c r="J72" s="431">
        <v>0.47979982999999998</v>
      </c>
    </row>
    <row r="73" spans="1:10" x14ac:dyDescent="0.25">
      <c r="A73" s="428" t="s">
        <v>1030</v>
      </c>
      <c r="B73" s="429">
        <v>307</v>
      </c>
      <c r="C73" s="430">
        <v>1.010286064</v>
      </c>
      <c r="D73" s="431">
        <v>0.59744123401987903</v>
      </c>
      <c r="E73" s="431">
        <v>0.15924017300000001</v>
      </c>
      <c r="F73" s="430">
        <v>0.67249083288113798</v>
      </c>
      <c r="G73" s="431">
        <v>9.8111669907245305E-2</v>
      </c>
      <c r="H73" s="430">
        <v>0.74564756017186296</v>
      </c>
      <c r="I73" s="432">
        <v>0.26984365399999999</v>
      </c>
      <c r="J73" s="431">
        <v>0.45819745299999998</v>
      </c>
    </row>
    <row r="74" spans="1:10" x14ac:dyDescent="0.25">
      <c r="A74" s="428" t="s">
        <v>960</v>
      </c>
      <c r="B74" s="429">
        <v>274</v>
      </c>
      <c r="C74" s="430">
        <v>0.94300969999999995</v>
      </c>
      <c r="D74" s="431">
        <v>0.82512126878393499</v>
      </c>
      <c r="E74" s="431">
        <v>0.119678882</v>
      </c>
      <c r="F74" s="430">
        <v>0.54623793480556004</v>
      </c>
      <c r="G74" s="431">
        <v>7.7940457606975905E-2</v>
      </c>
      <c r="H74" s="430">
        <v>0.59241069550444403</v>
      </c>
      <c r="I74" s="432">
        <v>0.28226088900000001</v>
      </c>
      <c r="J74" s="431">
        <v>0.44259705999999999</v>
      </c>
    </row>
    <row r="75" spans="1:10" x14ac:dyDescent="0.25">
      <c r="A75" s="428" t="s">
        <v>961</v>
      </c>
      <c r="B75" s="429">
        <v>110</v>
      </c>
      <c r="C75" s="430">
        <v>0.98565822400000003</v>
      </c>
      <c r="D75" s="431">
        <v>0.18859997245687701</v>
      </c>
      <c r="E75" s="431">
        <v>0.15269248699999999</v>
      </c>
      <c r="F75" s="430">
        <v>0.84985029897674902</v>
      </c>
      <c r="G75" s="431">
        <v>9.2242252732053706E-2</v>
      </c>
      <c r="H75" s="430">
        <v>0.93620825769267202</v>
      </c>
      <c r="I75" s="432">
        <v>0.29265893700000001</v>
      </c>
      <c r="J75" s="431">
        <v>0.51379996000000006</v>
      </c>
    </row>
    <row r="76" spans="1:10" x14ac:dyDescent="0.25">
      <c r="A76" s="428" t="s">
        <v>962</v>
      </c>
      <c r="B76" s="429">
        <v>31</v>
      </c>
      <c r="C76" s="430">
        <v>1.2067413789999999</v>
      </c>
      <c r="D76" s="431">
        <v>0.157319941602479</v>
      </c>
      <c r="E76" s="431">
        <v>9.8278958999999999E-2</v>
      </c>
      <c r="F76" s="430">
        <v>1.0568219845434901</v>
      </c>
      <c r="G76" s="431">
        <v>0.17277661418526499</v>
      </c>
      <c r="H76" s="430">
        <v>1.2775533219513899</v>
      </c>
      <c r="I76" s="432">
        <v>0.16577157200000001</v>
      </c>
      <c r="J76" s="431">
        <v>0.29957862400000002</v>
      </c>
    </row>
    <row r="77" spans="1:10" x14ac:dyDescent="0.25">
      <c r="A77" s="428" t="s">
        <v>1031</v>
      </c>
      <c r="B77" s="429">
        <v>78</v>
      </c>
      <c r="C77" s="430">
        <v>1.040604262</v>
      </c>
      <c r="D77" s="431">
        <v>0.191184146799734</v>
      </c>
      <c r="E77" s="431">
        <v>0.14967385999999999</v>
      </c>
      <c r="F77" s="430">
        <v>0.89509041749718599</v>
      </c>
      <c r="G77" s="431">
        <v>5.82187456114815E-2</v>
      </c>
      <c r="H77" s="430">
        <v>0.95042284323056803</v>
      </c>
      <c r="I77" s="432">
        <v>0.276938552</v>
      </c>
      <c r="J77" s="431">
        <v>0.47739860200000001</v>
      </c>
    </row>
    <row r="78" spans="1:10" x14ac:dyDescent="0.25">
      <c r="A78" s="428" t="s">
        <v>963</v>
      </c>
      <c r="B78" s="429">
        <v>67</v>
      </c>
      <c r="C78" s="430">
        <v>0.89945609299999996</v>
      </c>
      <c r="D78" s="431">
        <v>0.68268441502224397</v>
      </c>
      <c r="E78" s="431">
        <v>0.190700014</v>
      </c>
      <c r="F78" s="430">
        <v>0.57936111303985105</v>
      </c>
      <c r="G78" s="431">
        <v>0.129546376425383</v>
      </c>
      <c r="H78" s="430">
        <v>0.66558527341254303</v>
      </c>
      <c r="I78" s="432">
        <v>0.24172306199999999</v>
      </c>
      <c r="J78" s="431">
        <v>0.43033803100000001</v>
      </c>
    </row>
    <row r="79" spans="1:10" x14ac:dyDescent="0.25">
      <c r="A79" s="428" t="s">
        <v>964</v>
      </c>
      <c r="B79" s="429">
        <v>12</v>
      </c>
      <c r="C79" s="430">
        <v>1.7611666669999999</v>
      </c>
      <c r="D79" s="431">
        <v>0.34350500454072402</v>
      </c>
      <c r="E79" s="431">
        <v>0.21926594899999999</v>
      </c>
      <c r="F79" s="430">
        <v>1.3887289343820599</v>
      </c>
      <c r="G79" s="431">
        <v>0.123781165586826</v>
      </c>
      <c r="H79" s="430">
        <v>1.5849110745401001</v>
      </c>
      <c r="I79" s="432">
        <v>0.36816277800000002</v>
      </c>
      <c r="J79" s="431">
        <v>0.47929425799999997</v>
      </c>
    </row>
    <row r="80" spans="1:10" x14ac:dyDescent="0.25">
      <c r="A80" s="428" t="s">
        <v>965</v>
      </c>
      <c r="B80" s="429">
        <v>473</v>
      </c>
      <c r="C80" s="430">
        <v>0.83236020499999996</v>
      </c>
      <c r="D80" s="431">
        <v>0.61036315991489598</v>
      </c>
      <c r="E80" s="431">
        <v>0.155501519</v>
      </c>
      <c r="F80" s="430">
        <v>0.54924925718304896</v>
      </c>
      <c r="G80" s="431">
        <v>9.39101428085692E-2</v>
      </c>
      <c r="H80" s="430">
        <v>0.60617526266714195</v>
      </c>
      <c r="I80" s="432">
        <v>0.319126507</v>
      </c>
      <c r="J80" s="431">
        <v>0.52697456300000001</v>
      </c>
    </row>
    <row r="81" spans="1:10" x14ac:dyDescent="0.25">
      <c r="A81" s="428" t="s">
        <v>966</v>
      </c>
      <c r="B81" s="429">
        <v>141</v>
      </c>
      <c r="C81" s="430">
        <v>0.91049801600000002</v>
      </c>
      <c r="D81" s="431">
        <v>0.39370297019351702</v>
      </c>
      <c r="E81" s="431">
        <v>0.223544403</v>
      </c>
      <c r="F81" s="430">
        <v>0.69732939008782502</v>
      </c>
      <c r="G81" s="431">
        <v>8.3320626910562495E-2</v>
      </c>
      <c r="H81" s="430">
        <v>0.76071242634995895</v>
      </c>
      <c r="I81" s="432">
        <v>0.213793173</v>
      </c>
      <c r="J81" s="431">
        <v>0.37762814900000002</v>
      </c>
    </row>
    <row r="82" spans="1:10" x14ac:dyDescent="0.25">
      <c r="A82" s="428" t="s">
        <v>967</v>
      </c>
      <c r="B82" s="429">
        <v>60</v>
      </c>
      <c r="C82" s="430">
        <v>1.0395119829999999</v>
      </c>
      <c r="D82" s="431">
        <v>0.37244204450377</v>
      </c>
      <c r="E82" s="431">
        <v>0.179777411</v>
      </c>
      <c r="F82" s="430">
        <v>0.79626474606421405</v>
      </c>
      <c r="G82" s="431">
        <v>7.0735008588750495E-2</v>
      </c>
      <c r="H82" s="430">
        <v>0.85687586794262904</v>
      </c>
      <c r="I82" s="432">
        <v>0.22773832099999999</v>
      </c>
      <c r="J82" s="431">
        <v>0.39393360399999999</v>
      </c>
    </row>
    <row r="83" spans="1:10" x14ac:dyDescent="0.25">
      <c r="A83" s="428" t="s">
        <v>1032</v>
      </c>
      <c r="B83" s="429">
        <v>11</v>
      </c>
      <c r="C83" s="430">
        <v>1.6489814810000001</v>
      </c>
      <c r="D83" s="431">
        <v>0.19175935727587201</v>
      </c>
      <c r="E83" s="431">
        <v>0.13052736300000001</v>
      </c>
      <c r="F83" s="430">
        <v>1.4133365627222501</v>
      </c>
      <c r="G83" s="431">
        <v>4.3133001560396601E-2</v>
      </c>
      <c r="H83" s="430">
        <v>1.4770459897007899</v>
      </c>
      <c r="I83" s="432">
        <v>0.454946931</v>
      </c>
      <c r="J83" s="431">
        <v>0.89728577899999995</v>
      </c>
    </row>
    <row r="84" spans="1:10" x14ac:dyDescent="0.25">
      <c r="A84" s="428" t="s">
        <v>968</v>
      </c>
      <c r="B84" s="429">
        <v>160</v>
      </c>
      <c r="C84" s="430">
        <v>1.243944258</v>
      </c>
      <c r="D84" s="431">
        <v>0.28121661408180798</v>
      </c>
      <c r="E84" s="431">
        <v>0.17014773599999999</v>
      </c>
      <c r="F84" s="430">
        <v>1.0085749038718601</v>
      </c>
      <c r="G84" s="431">
        <v>7.7944005109468195E-2</v>
      </c>
      <c r="H84" s="430">
        <v>1.0938325974352601</v>
      </c>
      <c r="I84" s="432">
        <v>0.28156914199999999</v>
      </c>
      <c r="J84" s="431">
        <v>0.46859445399999999</v>
      </c>
    </row>
    <row r="85" spans="1:10" x14ac:dyDescent="0.25">
      <c r="A85" s="428" t="s">
        <v>969</v>
      </c>
      <c r="B85" s="429">
        <v>68</v>
      </c>
      <c r="C85" s="430">
        <v>1.0738085939999999</v>
      </c>
      <c r="D85" s="431">
        <v>0.41231024163625501</v>
      </c>
      <c r="E85" s="431">
        <v>0.20938193599999999</v>
      </c>
      <c r="F85" s="430">
        <v>0.80982266303318395</v>
      </c>
      <c r="G85" s="431">
        <v>7.2737139574091503E-2</v>
      </c>
      <c r="H85" s="430">
        <v>0.87334745905947098</v>
      </c>
      <c r="I85" s="432">
        <v>0.26336337100000001</v>
      </c>
      <c r="J85" s="431">
        <v>0.43085928000000001</v>
      </c>
    </row>
    <row r="86" spans="1:10" x14ac:dyDescent="0.25">
      <c r="A86" s="428" t="s">
        <v>970</v>
      </c>
      <c r="B86" s="429">
        <v>389</v>
      </c>
      <c r="C86" s="430">
        <v>1.1773573509999999</v>
      </c>
      <c r="D86" s="431">
        <v>0.15466001711906199</v>
      </c>
      <c r="E86" s="431">
        <v>0.105394194</v>
      </c>
      <c r="F86" s="430">
        <v>1.0342577131299699</v>
      </c>
      <c r="G86" s="431">
        <v>0.100493400321053</v>
      </c>
      <c r="H86" s="430">
        <v>1.14980558619483</v>
      </c>
      <c r="I86" s="432">
        <v>0.26311443200000001</v>
      </c>
      <c r="J86" s="431">
        <v>0.50034467999999999</v>
      </c>
    </row>
    <row r="87" spans="1:10" x14ac:dyDescent="0.25">
      <c r="A87" s="428" t="s">
        <v>971</v>
      </c>
      <c r="B87" s="429">
        <v>147</v>
      </c>
      <c r="C87" s="430">
        <v>1.3931201040000001</v>
      </c>
      <c r="D87" s="431">
        <v>0.22736615354873899</v>
      </c>
      <c r="E87" s="431">
        <v>9.8945546999999995E-2</v>
      </c>
      <c r="F87" s="430">
        <v>1.1562416946044201</v>
      </c>
      <c r="G87" s="431">
        <v>7.6129533324278797E-2</v>
      </c>
      <c r="H87" s="430">
        <v>1.2515192727881199</v>
      </c>
      <c r="I87" s="432">
        <v>0.26145258300000002</v>
      </c>
      <c r="J87" s="431">
        <v>0.51292098799999997</v>
      </c>
    </row>
    <row r="88" spans="1:10" x14ac:dyDescent="0.25">
      <c r="A88" s="428" t="s">
        <v>972</v>
      </c>
      <c r="B88" s="429">
        <v>230</v>
      </c>
      <c r="C88" s="430">
        <v>1.0984454829999999</v>
      </c>
      <c r="D88" s="431">
        <v>0.67482977412815703</v>
      </c>
      <c r="E88" s="431">
        <v>0.113770063</v>
      </c>
      <c r="F88" s="430">
        <v>0.68736428409301198</v>
      </c>
      <c r="G88" s="431">
        <v>0.11018133109843301</v>
      </c>
      <c r="H88" s="430">
        <v>0.77247680692238796</v>
      </c>
      <c r="I88" s="432">
        <v>0.29797316400000001</v>
      </c>
      <c r="J88" s="431">
        <v>0.47035336100000003</v>
      </c>
    </row>
    <row r="89" spans="1:10" x14ac:dyDescent="0.25">
      <c r="A89" s="428" t="s">
        <v>973</v>
      </c>
      <c r="B89" s="429">
        <v>66</v>
      </c>
      <c r="C89" s="430">
        <v>0.84665625</v>
      </c>
      <c r="D89" s="431">
        <v>0.183170847152857</v>
      </c>
      <c r="E89" s="431">
        <v>0.186827878</v>
      </c>
      <c r="F89" s="430">
        <v>0.736896011692042</v>
      </c>
      <c r="G89" s="431">
        <v>0.11874686477268701</v>
      </c>
      <c r="H89" s="430">
        <v>0.83619108089977401</v>
      </c>
      <c r="I89" s="432">
        <v>0.30545646599999998</v>
      </c>
      <c r="J89" s="431">
        <v>0.53681276899999997</v>
      </c>
    </row>
    <row r="90" spans="1:10" x14ac:dyDescent="0.25">
      <c r="A90" s="428" t="s">
        <v>1033</v>
      </c>
      <c r="B90" s="429">
        <v>52</v>
      </c>
      <c r="C90" s="430">
        <v>1.0317851849999999</v>
      </c>
      <c r="D90" s="431">
        <v>5.78456178008444E-2</v>
      </c>
      <c r="E90" s="431">
        <v>0.10537247600000001</v>
      </c>
      <c r="F90" s="430">
        <v>0.981017265055798</v>
      </c>
      <c r="G90" s="431">
        <v>0.14778941073292401</v>
      </c>
      <c r="H90" s="430">
        <v>1.1511441859687499</v>
      </c>
      <c r="I90" s="432">
        <v>0.36701472800000001</v>
      </c>
      <c r="J90" s="431">
        <v>0.60826033099999999</v>
      </c>
    </row>
    <row r="91" spans="1:10" x14ac:dyDescent="0.25">
      <c r="A91" s="428" t="s">
        <v>1034</v>
      </c>
      <c r="B91" s="429">
        <v>142</v>
      </c>
      <c r="C91" s="430">
        <v>1.335465575</v>
      </c>
      <c r="D91" s="431">
        <v>4.6906684570411999E-2</v>
      </c>
      <c r="E91" s="431">
        <v>9.6342009000000006E-2</v>
      </c>
      <c r="F91" s="430">
        <v>1.2811602656824499</v>
      </c>
      <c r="G91" s="431">
        <v>5.3675743447027503E-2</v>
      </c>
      <c r="H91" s="430">
        <v>1.35382798951929</v>
      </c>
      <c r="I91" s="432">
        <v>0.37395479300000001</v>
      </c>
      <c r="J91" s="431">
        <v>0.59723116700000001</v>
      </c>
    </row>
    <row r="92" spans="1:10" x14ac:dyDescent="0.25">
      <c r="A92" s="428" t="s">
        <v>1035</v>
      </c>
      <c r="B92" s="429">
        <v>297</v>
      </c>
      <c r="C92" s="430">
        <v>1.0781528789999999</v>
      </c>
      <c r="D92" s="431">
        <v>3.4960792864676599E-2</v>
      </c>
      <c r="E92" s="431">
        <v>9.5945143999999996E-2</v>
      </c>
      <c r="F92" s="430">
        <v>1.0451203104953199</v>
      </c>
      <c r="G92" s="431">
        <v>5.9237128404111501E-2</v>
      </c>
      <c r="H92" s="430">
        <v>1.11092852625274</v>
      </c>
      <c r="I92" s="432">
        <v>0.37254926500000002</v>
      </c>
      <c r="J92" s="431">
        <v>0.63776637800000002</v>
      </c>
    </row>
    <row r="93" spans="1:10" x14ac:dyDescent="0.25">
      <c r="A93" s="428" t="s">
        <v>974</v>
      </c>
      <c r="B93" s="429">
        <v>525</v>
      </c>
      <c r="C93" s="430">
        <v>1.241829785</v>
      </c>
      <c r="D93" s="431">
        <v>0.95407606520297294</v>
      </c>
      <c r="E93" s="431">
        <v>0.136633912</v>
      </c>
      <c r="F93" s="430">
        <v>0.68093341205235003</v>
      </c>
      <c r="G93" s="431">
        <v>9.3003567063652801E-2</v>
      </c>
      <c r="H93" s="430">
        <v>0.75075643886257504</v>
      </c>
      <c r="I93" s="432">
        <v>0.29011295799999998</v>
      </c>
      <c r="J93" s="431">
        <v>0.51118429099999996</v>
      </c>
    </row>
    <row r="94" spans="1:10" x14ac:dyDescent="0.25">
      <c r="A94" s="428" t="s">
        <v>975</v>
      </c>
      <c r="B94" s="429">
        <v>67</v>
      </c>
      <c r="C94" s="430">
        <v>1.1156326160000001</v>
      </c>
      <c r="D94" s="431">
        <v>0.30146540965463597</v>
      </c>
      <c r="E94" s="431">
        <v>0.14760963599999999</v>
      </c>
      <c r="F94" s="430">
        <v>0.88755975052130798</v>
      </c>
      <c r="G94" s="431">
        <v>5.4951283384383903E-2</v>
      </c>
      <c r="H94" s="430">
        <v>0.93916825124086101</v>
      </c>
      <c r="I94" s="432">
        <v>0.26089420299999999</v>
      </c>
      <c r="J94" s="431">
        <v>0.40303698900000001</v>
      </c>
    </row>
    <row r="95" spans="1:10" x14ac:dyDescent="0.25">
      <c r="A95" s="428" t="s">
        <v>976</v>
      </c>
      <c r="B95" s="429">
        <v>256</v>
      </c>
      <c r="C95" s="430">
        <v>1.1079722219999999</v>
      </c>
      <c r="D95" s="431">
        <v>0.135620516718017</v>
      </c>
      <c r="E95" s="431">
        <v>0.115226987</v>
      </c>
      <c r="F95" s="430">
        <v>0.98926676577839201</v>
      </c>
      <c r="G95" s="431">
        <v>9.6711494560978301E-2</v>
      </c>
      <c r="H95" s="430">
        <v>1.0951836094688101</v>
      </c>
      <c r="I95" s="432">
        <v>0.30869153100000002</v>
      </c>
      <c r="J95" s="431">
        <v>0.53817616300000004</v>
      </c>
    </row>
    <row r="96" spans="1:10" x14ac:dyDescent="0.25">
      <c r="A96" s="428" t="s">
        <v>977</v>
      </c>
      <c r="B96" s="429">
        <v>110</v>
      </c>
      <c r="C96" s="430">
        <v>0.89820512799999996</v>
      </c>
      <c r="D96" s="431">
        <v>0.36629622896003899</v>
      </c>
      <c r="E96" s="431">
        <v>0.15395941099999999</v>
      </c>
      <c r="F96" s="430">
        <v>0.68570434003394598</v>
      </c>
      <c r="G96" s="431">
        <v>5.5778876819412598E-2</v>
      </c>
      <c r="H96" s="430">
        <v>0.72621160785321803</v>
      </c>
      <c r="I96" s="432">
        <v>0.29167873999999999</v>
      </c>
      <c r="J96" s="431">
        <v>0.481577961</v>
      </c>
    </row>
    <row r="97" spans="1:10" x14ac:dyDescent="0.25">
      <c r="A97" s="428" t="s">
        <v>978</v>
      </c>
      <c r="B97" s="429">
        <v>35</v>
      </c>
      <c r="C97" s="430">
        <v>0.58765403999999999</v>
      </c>
      <c r="D97" s="431">
        <v>2.8746781985714599E-2</v>
      </c>
      <c r="E97" s="431">
        <v>0.21108885699999999</v>
      </c>
      <c r="F97" s="430">
        <v>0.57462237643075897</v>
      </c>
      <c r="G97" s="431">
        <v>1.23636281515008E-2</v>
      </c>
      <c r="H97" s="430">
        <v>0.58181572976628304</v>
      </c>
      <c r="I97" s="432">
        <v>0.21944364899999999</v>
      </c>
      <c r="J97" s="431">
        <v>0.417908059</v>
      </c>
    </row>
    <row r="98" spans="1:10" x14ac:dyDescent="0.25">
      <c r="A98" s="428" t="s">
        <v>1036</v>
      </c>
      <c r="B98" s="429">
        <v>136</v>
      </c>
      <c r="C98" s="430">
        <v>0.831211806</v>
      </c>
      <c r="D98" s="431">
        <v>0.62210861675694396</v>
      </c>
      <c r="E98" s="431">
        <v>0.17650244900000001</v>
      </c>
      <c r="F98" s="430">
        <v>0.54963241454337697</v>
      </c>
      <c r="G98" s="431">
        <v>8.9789904319997504E-2</v>
      </c>
      <c r="H98" s="430">
        <v>0.60385225032332301</v>
      </c>
      <c r="I98" s="432">
        <v>0.30618700199999999</v>
      </c>
      <c r="J98" s="431">
        <v>0.43184960100000003</v>
      </c>
    </row>
    <row r="99" spans="1:10" x14ac:dyDescent="0.25">
      <c r="A99" s="428" t="s">
        <v>1037</v>
      </c>
      <c r="B99" s="429">
        <v>13</v>
      </c>
      <c r="C99" s="430">
        <v>1.205597222</v>
      </c>
      <c r="D99" s="431">
        <v>0.17546150262643201</v>
      </c>
      <c r="E99" s="431">
        <v>0.15951522200000001</v>
      </c>
      <c r="F99" s="430">
        <v>1.05065436310502</v>
      </c>
      <c r="G99" s="431">
        <v>6.6995289364687793E-2</v>
      </c>
      <c r="H99" s="430">
        <v>1.12609759750259</v>
      </c>
      <c r="I99" s="432">
        <v>0.21439789000000001</v>
      </c>
      <c r="J99" s="431">
        <v>0.414162953</v>
      </c>
    </row>
    <row r="100" spans="1:10" x14ac:dyDescent="0.25">
      <c r="A100" s="428" t="s">
        <v>979</v>
      </c>
      <c r="B100" s="429">
        <v>91</v>
      </c>
      <c r="C100" s="430">
        <v>1.004456048</v>
      </c>
      <c r="D100" s="431">
        <v>0.30793622484191802</v>
      </c>
      <c r="E100" s="431">
        <v>0.14405304299999999</v>
      </c>
      <c r="F100" s="430">
        <v>0.79493057304413695</v>
      </c>
      <c r="G100" s="431">
        <v>7.6973793841299099E-2</v>
      </c>
      <c r="H100" s="430">
        <v>0.86122210587318904</v>
      </c>
      <c r="I100" s="432">
        <v>0.27511661300000001</v>
      </c>
      <c r="J100" s="431">
        <v>0.47851790700000002</v>
      </c>
    </row>
    <row r="101" spans="1:10" x14ac:dyDescent="0.25">
      <c r="A101" s="428" t="s">
        <v>1038</v>
      </c>
      <c r="B101" s="429">
        <v>11</v>
      </c>
      <c r="C101" s="430">
        <v>1.400861111</v>
      </c>
      <c r="D101" s="431">
        <v>0.78957887578543695</v>
      </c>
      <c r="E101" s="431">
        <v>0.20391964100000001</v>
      </c>
      <c r="F101" s="430">
        <v>0.86017956201331902</v>
      </c>
      <c r="G101" s="431">
        <v>5.7634809199946797E-2</v>
      </c>
      <c r="H101" s="430">
        <v>0.91278791959945005</v>
      </c>
      <c r="I101" s="432">
        <v>0.33968664900000001</v>
      </c>
      <c r="J101" s="431">
        <v>0.92370699700000003</v>
      </c>
    </row>
    <row r="102" spans="1:10" x14ac:dyDescent="0.25">
      <c r="A102" s="428" t="s">
        <v>980</v>
      </c>
      <c r="B102" s="429">
        <v>10</v>
      </c>
      <c r="C102" s="430">
        <v>0.40932499999999999</v>
      </c>
      <c r="D102" s="431">
        <v>2.4256248745107598</v>
      </c>
      <c r="E102" s="431">
        <v>9.0948165999999997E-2</v>
      </c>
      <c r="F102" s="430">
        <v>0.12771376179274899</v>
      </c>
      <c r="G102" s="431">
        <v>7.0331044235611997E-2</v>
      </c>
      <c r="H102" s="430">
        <v>0.13737552598789399</v>
      </c>
      <c r="I102" s="432">
        <v>0.249411784</v>
      </c>
      <c r="J102" s="431">
        <v>0.41891156200000002</v>
      </c>
    </row>
    <row r="103" spans="1:10" x14ac:dyDescent="0.25">
      <c r="A103" s="428" t="s">
        <v>981</v>
      </c>
      <c r="B103" s="429">
        <v>58</v>
      </c>
      <c r="C103" s="430">
        <v>0.99197222200000001</v>
      </c>
      <c r="D103" s="431">
        <v>0.34426593161694902</v>
      </c>
      <c r="E103" s="431">
        <v>0.16931364700000001</v>
      </c>
      <c r="F103" s="430">
        <v>0.77137632583076998</v>
      </c>
      <c r="G103" s="431">
        <v>7.7181988017798103E-2</v>
      </c>
      <c r="H103" s="430">
        <v>0.83589214321235705</v>
      </c>
      <c r="I103" s="432">
        <v>0.27795336500000001</v>
      </c>
      <c r="J103" s="431">
        <v>0.43193511200000001</v>
      </c>
    </row>
    <row r="104" spans="1:10" s="423" customFormat="1" ht="15.75" x14ac:dyDescent="0.25">
      <c r="A104" s="439" t="s">
        <v>982</v>
      </c>
      <c r="B104" s="440">
        <v>19929</v>
      </c>
      <c r="C104" s="441">
        <v>0.99308012499999998</v>
      </c>
      <c r="D104" s="442">
        <v>0.53562036746754604</v>
      </c>
      <c r="E104" s="442">
        <v>0.144978409</v>
      </c>
      <c r="F104" s="441">
        <v>0.68114034094367304</v>
      </c>
      <c r="G104" s="442">
        <v>0.13084815033057601</v>
      </c>
      <c r="H104" s="441">
        <v>0.78368393417414905</v>
      </c>
      <c r="I104" s="443">
        <v>0.28881233699999997</v>
      </c>
      <c r="J104" s="442">
        <v>0.48682773699999998</v>
      </c>
    </row>
  </sheetData>
  <mergeCells count="8">
    <mergeCell ref="B4:G4"/>
    <mergeCell ref="B5:G5"/>
    <mergeCell ref="B6:G6"/>
    <mergeCell ref="B7:G7"/>
    <mergeCell ref="B1:G1"/>
    <mergeCell ref="B2:G2"/>
    <mergeCell ref="B3:E3"/>
    <mergeCell ref="F3:G3"/>
  </mergeCells>
  <hyperlinks>
    <hyperlink ref="B2" r:id="rId1"/>
    <hyperlink ref="B4" r:id="rId2"/>
    <hyperlink ref="B5" r:id="rId3"/>
    <hyperlink ref="B6" r:id="rId4"/>
    <hyperlink ref="B7" r:id="rId5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orkbookViewId="0">
      <selection activeCell="D14" sqref="D14"/>
    </sheetView>
  </sheetViews>
  <sheetFormatPr baseColWidth="10" defaultRowHeight="15" x14ac:dyDescent="0.25"/>
  <cols>
    <col min="1" max="1" width="37.85546875" bestFit="1" customWidth="1"/>
    <col min="2" max="2" width="15" bestFit="1" customWidth="1"/>
    <col min="3" max="3" width="21.5703125" bestFit="1" customWidth="1"/>
    <col min="4" max="4" width="39.5703125" bestFit="1" customWidth="1"/>
    <col min="5" max="5" width="28.140625" bestFit="1" customWidth="1"/>
    <col min="6" max="6" width="13" bestFit="1" customWidth="1"/>
    <col min="257" max="257" width="37.85546875" bestFit="1" customWidth="1"/>
    <col min="258" max="258" width="15" bestFit="1" customWidth="1"/>
    <col min="259" max="259" width="21.5703125" bestFit="1" customWidth="1"/>
    <col min="260" max="260" width="39.5703125" bestFit="1" customWidth="1"/>
    <col min="261" max="261" width="28.140625" bestFit="1" customWidth="1"/>
    <col min="262" max="262" width="13" bestFit="1" customWidth="1"/>
    <col min="513" max="513" width="37.85546875" bestFit="1" customWidth="1"/>
    <col min="514" max="514" width="15" bestFit="1" customWidth="1"/>
    <col min="515" max="515" width="21.5703125" bestFit="1" customWidth="1"/>
    <col min="516" max="516" width="39.5703125" bestFit="1" customWidth="1"/>
    <col min="517" max="517" width="28.140625" bestFit="1" customWidth="1"/>
    <col min="518" max="518" width="13" bestFit="1" customWidth="1"/>
    <col min="769" max="769" width="37.85546875" bestFit="1" customWidth="1"/>
    <col min="770" max="770" width="15" bestFit="1" customWidth="1"/>
    <col min="771" max="771" width="21.5703125" bestFit="1" customWidth="1"/>
    <col min="772" max="772" width="39.5703125" bestFit="1" customWidth="1"/>
    <col min="773" max="773" width="28.140625" bestFit="1" customWidth="1"/>
    <col min="774" max="774" width="13" bestFit="1" customWidth="1"/>
    <col min="1025" max="1025" width="37.85546875" bestFit="1" customWidth="1"/>
    <col min="1026" max="1026" width="15" bestFit="1" customWidth="1"/>
    <col min="1027" max="1027" width="21.5703125" bestFit="1" customWidth="1"/>
    <col min="1028" max="1028" width="39.5703125" bestFit="1" customWidth="1"/>
    <col min="1029" max="1029" width="28.140625" bestFit="1" customWidth="1"/>
    <col min="1030" max="1030" width="13" bestFit="1" customWidth="1"/>
    <col min="1281" max="1281" width="37.85546875" bestFit="1" customWidth="1"/>
    <col min="1282" max="1282" width="15" bestFit="1" customWidth="1"/>
    <col min="1283" max="1283" width="21.5703125" bestFit="1" customWidth="1"/>
    <col min="1284" max="1284" width="39.5703125" bestFit="1" customWidth="1"/>
    <col min="1285" max="1285" width="28.140625" bestFit="1" customWidth="1"/>
    <col min="1286" max="1286" width="13" bestFit="1" customWidth="1"/>
    <col min="1537" max="1537" width="37.85546875" bestFit="1" customWidth="1"/>
    <col min="1538" max="1538" width="15" bestFit="1" customWidth="1"/>
    <col min="1539" max="1539" width="21.5703125" bestFit="1" customWidth="1"/>
    <col min="1540" max="1540" width="39.5703125" bestFit="1" customWidth="1"/>
    <col min="1541" max="1541" width="28.140625" bestFit="1" customWidth="1"/>
    <col min="1542" max="1542" width="13" bestFit="1" customWidth="1"/>
    <col min="1793" max="1793" width="37.85546875" bestFit="1" customWidth="1"/>
    <col min="1794" max="1794" width="15" bestFit="1" customWidth="1"/>
    <col min="1795" max="1795" width="21.5703125" bestFit="1" customWidth="1"/>
    <col min="1796" max="1796" width="39.5703125" bestFit="1" customWidth="1"/>
    <col min="1797" max="1797" width="28.140625" bestFit="1" customWidth="1"/>
    <col min="1798" max="1798" width="13" bestFit="1" customWidth="1"/>
    <col min="2049" max="2049" width="37.85546875" bestFit="1" customWidth="1"/>
    <col min="2050" max="2050" width="15" bestFit="1" customWidth="1"/>
    <col min="2051" max="2051" width="21.5703125" bestFit="1" customWidth="1"/>
    <col min="2052" max="2052" width="39.5703125" bestFit="1" customWidth="1"/>
    <col min="2053" max="2053" width="28.140625" bestFit="1" customWidth="1"/>
    <col min="2054" max="2054" width="13" bestFit="1" customWidth="1"/>
    <col min="2305" max="2305" width="37.85546875" bestFit="1" customWidth="1"/>
    <col min="2306" max="2306" width="15" bestFit="1" customWidth="1"/>
    <col min="2307" max="2307" width="21.5703125" bestFit="1" customWidth="1"/>
    <col min="2308" max="2308" width="39.5703125" bestFit="1" customWidth="1"/>
    <col min="2309" max="2309" width="28.140625" bestFit="1" customWidth="1"/>
    <col min="2310" max="2310" width="13" bestFit="1" customWidth="1"/>
    <col min="2561" max="2561" width="37.85546875" bestFit="1" customWidth="1"/>
    <col min="2562" max="2562" width="15" bestFit="1" customWidth="1"/>
    <col min="2563" max="2563" width="21.5703125" bestFit="1" customWidth="1"/>
    <col min="2564" max="2564" width="39.5703125" bestFit="1" customWidth="1"/>
    <col min="2565" max="2565" width="28.140625" bestFit="1" customWidth="1"/>
    <col min="2566" max="2566" width="13" bestFit="1" customWidth="1"/>
    <col min="2817" max="2817" width="37.85546875" bestFit="1" customWidth="1"/>
    <col min="2818" max="2818" width="15" bestFit="1" customWidth="1"/>
    <col min="2819" max="2819" width="21.5703125" bestFit="1" customWidth="1"/>
    <col min="2820" max="2820" width="39.5703125" bestFit="1" customWidth="1"/>
    <col min="2821" max="2821" width="28.140625" bestFit="1" customWidth="1"/>
    <col min="2822" max="2822" width="13" bestFit="1" customWidth="1"/>
    <col min="3073" max="3073" width="37.85546875" bestFit="1" customWidth="1"/>
    <col min="3074" max="3074" width="15" bestFit="1" customWidth="1"/>
    <col min="3075" max="3075" width="21.5703125" bestFit="1" customWidth="1"/>
    <col min="3076" max="3076" width="39.5703125" bestFit="1" customWidth="1"/>
    <col min="3077" max="3077" width="28.140625" bestFit="1" customWidth="1"/>
    <col min="3078" max="3078" width="13" bestFit="1" customWidth="1"/>
    <col min="3329" max="3329" width="37.85546875" bestFit="1" customWidth="1"/>
    <col min="3330" max="3330" width="15" bestFit="1" customWidth="1"/>
    <col min="3331" max="3331" width="21.5703125" bestFit="1" customWidth="1"/>
    <col min="3332" max="3332" width="39.5703125" bestFit="1" customWidth="1"/>
    <col min="3333" max="3333" width="28.140625" bestFit="1" customWidth="1"/>
    <col min="3334" max="3334" width="13" bestFit="1" customWidth="1"/>
    <col min="3585" max="3585" width="37.85546875" bestFit="1" customWidth="1"/>
    <col min="3586" max="3586" width="15" bestFit="1" customWidth="1"/>
    <col min="3587" max="3587" width="21.5703125" bestFit="1" customWidth="1"/>
    <col min="3588" max="3588" width="39.5703125" bestFit="1" customWidth="1"/>
    <col min="3589" max="3589" width="28.140625" bestFit="1" customWidth="1"/>
    <col min="3590" max="3590" width="13" bestFit="1" customWidth="1"/>
    <col min="3841" max="3841" width="37.85546875" bestFit="1" customWidth="1"/>
    <col min="3842" max="3842" width="15" bestFit="1" customWidth="1"/>
    <col min="3843" max="3843" width="21.5703125" bestFit="1" customWidth="1"/>
    <col min="3844" max="3844" width="39.5703125" bestFit="1" customWidth="1"/>
    <col min="3845" max="3845" width="28.140625" bestFit="1" customWidth="1"/>
    <col min="3846" max="3846" width="13" bestFit="1" customWidth="1"/>
    <col min="4097" max="4097" width="37.85546875" bestFit="1" customWidth="1"/>
    <col min="4098" max="4098" width="15" bestFit="1" customWidth="1"/>
    <col min="4099" max="4099" width="21.5703125" bestFit="1" customWidth="1"/>
    <col min="4100" max="4100" width="39.5703125" bestFit="1" customWidth="1"/>
    <col min="4101" max="4101" width="28.140625" bestFit="1" customWidth="1"/>
    <col min="4102" max="4102" width="13" bestFit="1" customWidth="1"/>
    <col min="4353" max="4353" width="37.85546875" bestFit="1" customWidth="1"/>
    <col min="4354" max="4354" width="15" bestFit="1" customWidth="1"/>
    <col min="4355" max="4355" width="21.5703125" bestFit="1" customWidth="1"/>
    <col min="4356" max="4356" width="39.5703125" bestFit="1" customWidth="1"/>
    <col min="4357" max="4357" width="28.140625" bestFit="1" customWidth="1"/>
    <col min="4358" max="4358" width="13" bestFit="1" customWidth="1"/>
    <col min="4609" max="4609" width="37.85546875" bestFit="1" customWidth="1"/>
    <col min="4610" max="4610" width="15" bestFit="1" customWidth="1"/>
    <col min="4611" max="4611" width="21.5703125" bestFit="1" customWidth="1"/>
    <col min="4612" max="4612" width="39.5703125" bestFit="1" customWidth="1"/>
    <col min="4613" max="4613" width="28.140625" bestFit="1" customWidth="1"/>
    <col min="4614" max="4614" width="13" bestFit="1" customWidth="1"/>
    <col min="4865" max="4865" width="37.85546875" bestFit="1" customWidth="1"/>
    <col min="4866" max="4866" width="15" bestFit="1" customWidth="1"/>
    <col min="4867" max="4867" width="21.5703125" bestFit="1" customWidth="1"/>
    <col min="4868" max="4868" width="39.5703125" bestFit="1" customWidth="1"/>
    <col min="4869" max="4869" width="28.140625" bestFit="1" customWidth="1"/>
    <col min="4870" max="4870" width="13" bestFit="1" customWidth="1"/>
    <col min="5121" max="5121" width="37.85546875" bestFit="1" customWidth="1"/>
    <col min="5122" max="5122" width="15" bestFit="1" customWidth="1"/>
    <col min="5123" max="5123" width="21.5703125" bestFit="1" customWidth="1"/>
    <col min="5124" max="5124" width="39.5703125" bestFit="1" customWidth="1"/>
    <col min="5125" max="5125" width="28.140625" bestFit="1" customWidth="1"/>
    <col min="5126" max="5126" width="13" bestFit="1" customWidth="1"/>
    <col min="5377" max="5377" width="37.85546875" bestFit="1" customWidth="1"/>
    <col min="5378" max="5378" width="15" bestFit="1" customWidth="1"/>
    <col min="5379" max="5379" width="21.5703125" bestFit="1" customWidth="1"/>
    <col min="5380" max="5380" width="39.5703125" bestFit="1" customWidth="1"/>
    <col min="5381" max="5381" width="28.140625" bestFit="1" customWidth="1"/>
    <col min="5382" max="5382" width="13" bestFit="1" customWidth="1"/>
    <col min="5633" max="5633" width="37.85546875" bestFit="1" customWidth="1"/>
    <col min="5634" max="5634" width="15" bestFit="1" customWidth="1"/>
    <col min="5635" max="5635" width="21.5703125" bestFit="1" customWidth="1"/>
    <col min="5636" max="5636" width="39.5703125" bestFit="1" customWidth="1"/>
    <col min="5637" max="5637" width="28.140625" bestFit="1" customWidth="1"/>
    <col min="5638" max="5638" width="13" bestFit="1" customWidth="1"/>
    <col min="5889" max="5889" width="37.85546875" bestFit="1" customWidth="1"/>
    <col min="5890" max="5890" width="15" bestFit="1" customWidth="1"/>
    <col min="5891" max="5891" width="21.5703125" bestFit="1" customWidth="1"/>
    <col min="5892" max="5892" width="39.5703125" bestFit="1" customWidth="1"/>
    <col min="5893" max="5893" width="28.140625" bestFit="1" customWidth="1"/>
    <col min="5894" max="5894" width="13" bestFit="1" customWidth="1"/>
    <col min="6145" max="6145" width="37.85546875" bestFit="1" customWidth="1"/>
    <col min="6146" max="6146" width="15" bestFit="1" customWidth="1"/>
    <col min="6147" max="6147" width="21.5703125" bestFit="1" customWidth="1"/>
    <col min="6148" max="6148" width="39.5703125" bestFit="1" customWidth="1"/>
    <col min="6149" max="6149" width="28.140625" bestFit="1" customWidth="1"/>
    <col min="6150" max="6150" width="13" bestFit="1" customWidth="1"/>
    <col min="6401" max="6401" width="37.85546875" bestFit="1" customWidth="1"/>
    <col min="6402" max="6402" width="15" bestFit="1" customWidth="1"/>
    <col min="6403" max="6403" width="21.5703125" bestFit="1" customWidth="1"/>
    <col min="6404" max="6404" width="39.5703125" bestFit="1" customWidth="1"/>
    <col min="6405" max="6405" width="28.140625" bestFit="1" customWidth="1"/>
    <col min="6406" max="6406" width="13" bestFit="1" customWidth="1"/>
    <col min="6657" max="6657" width="37.85546875" bestFit="1" customWidth="1"/>
    <col min="6658" max="6658" width="15" bestFit="1" customWidth="1"/>
    <col min="6659" max="6659" width="21.5703125" bestFit="1" customWidth="1"/>
    <col min="6660" max="6660" width="39.5703125" bestFit="1" customWidth="1"/>
    <col min="6661" max="6661" width="28.140625" bestFit="1" customWidth="1"/>
    <col min="6662" max="6662" width="13" bestFit="1" customWidth="1"/>
    <col min="6913" max="6913" width="37.85546875" bestFit="1" customWidth="1"/>
    <col min="6914" max="6914" width="15" bestFit="1" customWidth="1"/>
    <col min="6915" max="6915" width="21.5703125" bestFit="1" customWidth="1"/>
    <col min="6916" max="6916" width="39.5703125" bestFit="1" customWidth="1"/>
    <col min="6917" max="6917" width="28.140625" bestFit="1" customWidth="1"/>
    <col min="6918" max="6918" width="13" bestFit="1" customWidth="1"/>
    <col min="7169" max="7169" width="37.85546875" bestFit="1" customWidth="1"/>
    <col min="7170" max="7170" width="15" bestFit="1" customWidth="1"/>
    <col min="7171" max="7171" width="21.5703125" bestFit="1" customWidth="1"/>
    <col min="7172" max="7172" width="39.5703125" bestFit="1" customWidth="1"/>
    <col min="7173" max="7173" width="28.140625" bestFit="1" customWidth="1"/>
    <col min="7174" max="7174" width="13" bestFit="1" customWidth="1"/>
    <col min="7425" max="7425" width="37.85546875" bestFit="1" customWidth="1"/>
    <col min="7426" max="7426" width="15" bestFit="1" customWidth="1"/>
    <col min="7427" max="7427" width="21.5703125" bestFit="1" customWidth="1"/>
    <col min="7428" max="7428" width="39.5703125" bestFit="1" customWidth="1"/>
    <col min="7429" max="7429" width="28.140625" bestFit="1" customWidth="1"/>
    <col min="7430" max="7430" width="13" bestFit="1" customWidth="1"/>
    <col min="7681" max="7681" width="37.85546875" bestFit="1" customWidth="1"/>
    <col min="7682" max="7682" width="15" bestFit="1" customWidth="1"/>
    <col min="7683" max="7683" width="21.5703125" bestFit="1" customWidth="1"/>
    <col min="7684" max="7684" width="39.5703125" bestFit="1" customWidth="1"/>
    <col min="7685" max="7685" width="28.140625" bestFit="1" customWidth="1"/>
    <col min="7686" max="7686" width="13" bestFit="1" customWidth="1"/>
    <col min="7937" max="7937" width="37.85546875" bestFit="1" customWidth="1"/>
    <col min="7938" max="7938" width="15" bestFit="1" customWidth="1"/>
    <col min="7939" max="7939" width="21.5703125" bestFit="1" customWidth="1"/>
    <col min="7940" max="7940" width="39.5703125" bestFit="1" customWidth="1"/>
    <col min="7941" max="7941" width="28.140625" bestFit="1" customWidth="1"/>
    <col min="7942" max="7942" width="13" bestFit="1" customWidth="1"/>
    <col min="8193" max="8193" width="37.85546875" bestFit="1" customWidth="1"/>
    <col min="8194" max="8194" width="15" bestFit="1" customWidth="1"/>
    <col min="8195" max="8195" width="21.5703125" bestFit="1" customWidth="1"/>
    <col min="8196" max="8196" width="39.5703125" bestFit="1" customWidth="1"/>
    <col min="8197" max="8197" width="28.140625" bestFit="1" customWidth="1"/>
    <col min="8198" max="8198" width="13" bestFit="1" customWidth="1"/>
    <col min="8449" max="8449" width="37.85546875" bestFit="1" customWidth="1"/>
    <col min="8450" max="8450" width="15" bestFit="1" customWidth="1"/>
    <col min="8451" max="8451" width="21.5703125" bestFit="1" customWidth="1"/>
    <col min="8452" max="8452" width="39.5703125" bestFit="1" customWidth="1"/>
    <col min="8453" max="8453" width="28.140625" bestFit="1" customWidth="1"/>
    <col min="8454" max="8454" width="13" bestFit="1" customWidth="1"/>
    <col min="8705" max="8705" width="37.85546875" bestFit="1" customWidth="1"/>
    <col min="8706" max="8706" width="15" bestFit="1" customWidth="1"/>
    <col min="8707" max="8707" width="21.5703125" bestFit="1" customWidth="1"/>
    <col min="8708" max="8708" width="39.5703125" bestFit="1" customWidth="1"/>
    <col min="8709" max="8709" width="28.140625" bestFit="1" customWidth="1"/>
    <col min="8710" max="8710" width="13" bestFit="1" customWidth="1"/>
    <col min="8961" max="8961" width="37.85546875" bestFit="1" customWidth="1"/>
    <col min="8962" max="8962" width="15" bestFit="1" customWidth="1"/>
    <col min="8963" max="8963" width="21.5703125" bestFit="1" customWidth="1"/>
    <col min="8964" max="8964" width="39.5703125" bestFit="1" customWidth="1"/>
    <col min="8965" max="8965" width="28.140625" bestFit="1" customWidth="1"/>
    <col min="8966" max="8966" width="13" bestFit="1" customWidth="1"/>
    <col min="9217" max="9217" width="37.85546875" bestFit="1" customWidth="1"/>
    <col min="9218" max="9218" width="15" bestFit="1" customWidth="1"/>
    <col min="9219" max="9219" width="21.5703125" bestFit="1" customWidth="1"/>
    <col min="9220" max="9220" width="39.5703125" bestFit="1" customWidth="1"/>
    <col min="9221" max="9221" width="28.140625" bestFit="1" customWidth="1"/>
    <col min="9222" max="9222" width="13" bestFit="1" customWidth="1"/>
    <col min="9473" max="9473" width="37.85546875" bestFit="1" customWidth="1"/>
    <col min="9474" max="9474" width="15" bestFit="1" customWidth="1"/>
    <col min="9475" max="9475" width="21.5703125" bestFit="1" customWidth="1"/>
    <col min="9476" max="9476" width="39.5703125" bestFit="1" customWidth="1"/>
    <col min="9477" max="9477" width="28.140625" bestFit="1" customWidth="1"/>
    <col min="9478" max="9478" width="13" bestFit="1" customWidth="1"/>
    <col min="9729" max="9729" width="37.85546875" bestFit="1" customWidth="1"/>
    <col min="9730" max="9730" width="15" bestFit="1" customWidth="1"/>
    <col min="9731" max="9731" width="21.5703125" bestFit="1" customWidth="1"/>
    <col min="9732" max="9732" width="39.5703125" bestFit="1" customWidth="1"/>
    <col min="9733" max="9733" width="28.140625" bestFit="1" customWidth="1"/>
    <col min="9734" max="9734" width="13" bestFit="1" customWidth="1"/>
    <col min="9985" max="9985" width="37.85546875" bestFit="1" customWidth="1"/>
    <col min="9986" max="9986" width="15" bestFit="1" customWidth="1"/>
    <col min="9987" max="9987" width="21.5703125" bestFit="1" customWidth="1"/>
    <col min="9988" max="9988" width="39.5703125" bestFit="1" customWidth="1"/>
    <col min="9989" max="9989" width="28.140625" bestFit="1" customWidth="1"/>
    <col min="9990" max="9990" width="13" bestFit="1" customWidth="1"/>
    <col min="10241" max="10241" width="37.85546875" bestFit="1" customWidth="1"/>
    <col min="10242" max="10242" width="15" bestFit="1" customWidth="1"/>
    <col min="10243" max="10243" width="21.5703125" bestFit="1" customWidth="1"/>
    <col min="10244" max="10244" width="39.5703125" bestFit="1" customWidth="1"/>
    <col min="10245" max="10245" width="28.140625" bestFit="1" customWidth="1"/>
    <col min="10246" max="10246" width="13" bestFit="1" customWidth="1"/>
    <col min="10497" max="10497" width="37.85546875" bestFit="1" customWidth="1"/>
    <col min="10498" max="10498" width="15" bestFit="1" customWidth="1"/>
    <col min="10499" max="10499" width="21.5703125" bestFit="1" customWidth="1"/>
    <col min="10500" max="10500" width="39.5703125" bestFit="1" customWidth="1"/>
    <col min="10501" max="10501" width="28.140625" bestFit="1" customWidth="1"/>
    <col min="10502" max="10502" width="13" bestFit="1" customWidth="1"/>
    <col min="10753" max="10753" width="37.85546875" bestFit="1" customWidth="1"/>
    <col min="10754" max="10754" width="15" bestFit="1" customWidth="1"/>
    <col min="10755" max="10755" width="21.5703125" bestFit="1" customWidth="1"/>
    <col min="10756" max="10756" width="39.5703125" bestFit="1" customWidth="1"/>
    <col min="10757" max="10757" width="28.140625" bestFit="1" customWidth="1"/>
    <col min="10758" max="10758" width="13" bestFit="1" customWidth="1"/>
    <col min="11009" max="11009" width="37.85546875" bestFit="1" customWidth="1"/>
    <col min="11010" max="11010" width="15" bestFit="1" customWidth="1"/>
    <col min="11011" max="11011" width="21.5703125" bestFit="1" customWidth="1"/>
    <col min="11012" max="11012" width="39.5703125" bestFit="1" customWidth="1"/>
    <col min="11013" max="11013" width="28.140625" bestFit="1" customWidth="1"/>
    <col min="11014" max="11014" width="13" bestFit="1" customWidth="1"/>
    <col min="11265" max="11265" width="37.85546875" bestFit="1" customWidth="1"/>
    <col min="11266" max="11266" width="15" bestFit="1" customWidth="1"/>
    <col min="11267" max="11267" width="21.5703125" bestFit="1" customWidth="1"/>
    <col min="11268" max="11268" width="39.5703125" bestFit="1" customWidth="1"/>
    <col min="11269" max="11269" width="28.140625" bestFit="1" customWidth="1"/>
    <col min="11270" max="11270" width="13" bestFit="1" customWidth="1"/>
    <col min="11521" max="11521" width="37.85546875" bestFit="1" customWidth="1"/>
    <col min="11522" max="11522" width="15" bestFit="1" customWidth="1"/>
    <col min="11523" max="11523" width="21.5703125" bestFit="1" customWidth="1"/>
    <col min="11524" max="11524" width="39.5703125" bestFit="1" customWidth="1"/>
    <col min="11525" max="11525" width="28.140625" bestFit="1" customWidth="1"/>
    <col min="11526" max="11526" width="13" bestFit="1" customWidth="1"/>
    <col min="11777" max="11777" width="37.85546875" bestFit="1" customWidth="1"/>
    <col min="11778" max="11778" width="15" bestFit="1" customWidth="1"/>
    <col min="11779" max="11779" width="21.5703125" bestFit="1" customWidth="1"/>
    <col min="11780" max="11780" width="39.5703125" bestFit="1" customWidth="1"/>
    <col min="11781" max="11781" width="28.140625" bestFit="1" customWidth="1"/>
    <col min="11782" max="11782" width="13" bestFit="1" customWidth="1"/>
    <col min="12033" max="12033" width="37.85546875" bestFit="1" customWidth="1"/>
    <col min="12034" max="12034" width="15" bestFit="1" customWidth="1"/>
    <col min="12035" max="12035" width="21.5703125" bestFit="1" customWidth="1"/>
    <col min="12036" max="12036" width="39.5703125" bestFit="1" customWidth="1"/>
    <col min="12037" max="12037" width="28.140625" bestFit="1" customWidth="1"/>
    <col min="12038" max="12038" width="13" bestFit="1" customWidth="1"/>
    <col min="12289" max="12289" width="37.85546875" bestFit="1" customWidth="1"/>
    <col min="12290" max="12290" width="15" bestFit="1" customWidth="1"/>
    <col min="12291" max="12291" width="21.5703125" bestFit="1" customWidth="1"/>
    <col min="12292" max="12292" width="39.5703125" bestFit="1" customWidth="1"/>
    <col min="12293" max="12293" width="28.140625" bestFit="1" customWidth="1"/>
    <col min="12294" max="12294" width="13" bestFit="1" customWidth="1"/>
    <col min="12545" max="12545" width="37.85546875" bestFit="1" customWidth="1"/>
    <col min="12546" max="12546" width="15" bestFit="1" customWidth="1"/>
    <col min="12547" max="12547" width="21.5703125" bestFit="1" customWidth="1"/>
    <col min="12548" max="12548" width="39.5703125" bestFit="1" customWidth="1"/>
    <col min="12549" max="12549" width="28.140625" bestFit="1" customWidth="1"/>
    <col min="12550" max="12550" width="13" bestFit="1" customWidth="1"/>
    <col min="12801" max="12801" width="37.85546875" bestFit="1" customWidth="1"/>
    <col min="12802" max="12802" width="15" bestFit="1" customWidth="1"/>
    <col min="12803" max="12803" width="21.5703125" bestFit="1" customWidth="1"/>
    <col min="12804" max="12804" width="39.5703125" bestFit="1" customWidth="1"/>
    <col min="12805" max="12805" width="28.140625" bestFit="1" customWidth="1"/>
    <col min="12806" max="12806" width="13" bestFit="1" customWidth="1"/>
    <col min="13057" max="13057" width="37.85546875" bestFit="1" customWidth="1"/>
    <col min="13058" max="13058" width="15" bestFit="1" customWidth="1"/>
    <col min="13059" max="13059" width="21.5703125" bestFit="1" customWidth="1"/>
    <col min="13060" max="13060" width="39.5703125" bestFit="1" customWidth="1"/>
    <col min="13061" max="13061" width="28.140625" bestFit="1" customWidth="1"/>
    <col min="13062" max="13062" width="13" bestFit="1" customWidth="1"/>
    <col min="13313" max="13313" width="37.85546875" bestFit="1" customWidth="1"/>
    <col min="13314" max="13314" width="15" bestFit="1" customWidth="1"/>
    <col min="13315" max="13315" width="21.5703125" bestFit="1" customWidth="1"/>
    <col min="13316" max="13316" width="39.5703125" bestFit="1" customWidth="1"/>
    <col min="13317" max="13317" width="28.140625" bestFit="1" customWidth="1"/>
    <col min="13318" max="13318" width="13" bestFit="1" customWidth="1"/>
    <col min="13569" max="13569" width="37.85546875" bestFit="1" customWidth="1"/>
    <col min="13570" max="13570" width="15" bestFit="1" customWidth="1"/>
    <col min="13571" max="13571" width="21.5703125" bestFit="1" customWidth="1"/>
    <col min="13572" max="13572" width="39.5703125" bestFit="1" customWidth="1"/>
    <col min="13573" max="13573" width="28.140625" bestFit="1" customWidth="1"/>
    <col min="13574" max="13574" width="13" bestFit="1" customWidth="1"/>
    <col min="13825" max="13825" width="37.85546875" bestFit="1" customWidth="1"/>
    <col min="13826" max="13826" width="15" bestFit="1" customWidth="1"/>
    <col min="13827" max="13827" width="21.5703125" bestFit="1" customWidth="1"/>
    <col min="13828" max="13828" width="39.5703125" bestFit="1" customWidth="1"/>
    <col min="13829" max="13829" width="28.140625" bestFit="1" customWidth="1"/>
    <col min="13830" max="13830" width="13" bestFit="1" customWidth="1"/>
    <col min="14081" max="14081" width="37.85546875" bestFit="1" customWidth="1"/>
    <col min="14082" max="14082" width="15" bestFit="1" customWidth="1"/>
    <col min="14083" max="14083" width="21.5703125" bestFit="1" customWidth="1"/>
    <col min="14084" max="14084" width="39.5703125" bestFit="1" customWidth="1"/>
    <col min="14085" max="14085" width="28.140625" bestFit="1" customWidth="1"/>
    <col min="14086" max="14086" width="13" bestFit="1" customWidth="1"/>
    <col min="14337" max="14337" width="37.85546875" bestFit="1" customWidth="1"/>
    <col min="14338" max="14338" width="15" bestFit="1" customWidth="1"/>
    <col min="14339" max="14339" width="21.5703125" bestFit="1" customWidth="1"/>
    <col min="14340" max="14340" width="39.5703125" bestFit="1" customWidth="1"/>
    <col min="14341" max="14341" width="28.140625" bestFit="1" customWidth="1"/>
    <col min="14342" max="14342" width="13" bestFit="1" customWidth="1"/>
    <col min="14593" max="14593" width="37.85546875" bestFit="1" customWidth="1"/>
    <col min="14594" max="14594" width="15" bestFit="1" customWidth="1"/>
    <col min="14595" max="14595" width="21.5703125" bestFit="1" customWidth="1"/>
    <col min="14596" max="14596" width="39.5703125" bestFit="1" customWidth="1"/>
    <col min="14597" max="14597" width="28.140625" bestFit="1" customWidth="1"/>
    <col min="14598" max="14598" width="13" bestFit="1" customWidth="1"/>
    <col min="14849" max="14849" width="37.85546875" bestFit="1" customWidth="1"/>
    <col min="14850" max="14850" width="15" bestFit="1" customWidth="1"/>
    <col min="14851" max="14851" width="21.5703125" bestFit="1" customWidth="1"/>
    <col min="14852" max="14852" width="39.5703125" bestFit="1" customWidth="1"/>
    <col min="14853" max="14853" width="28.140625" bestFit="1" customWidth="1"/>
    <col min="14854" max="14854" width="13" bestFit="1" customWidth="1"/>
    <col min="15105" max="15105" width="37.85546875" bestFit="1" customWidth="1"/>
    <col min="15106" max="15106" width="15" bestFit="1" customWidth="1"/>
    <col min="15107" max="15107" width="21.5703125" bestFit="1" customWidth="1"/>
    <col min="15108" max="15108" width="39.5703125" bestFit="1" customWidth="1"/>
    <col min="15109" max="15109" width="28.140625" bestFit="1" customWidth="1"/>
    <col min="15110" max="15110" width="13" bestFit="1" customWidth="1"/>
    <col min="15361" max="15361" width="37.85546875" bestFit="1" customWidth="1"/>
    <col min="15362" max="15362" width="15" bestFit="1" customWidth="1"/>
    <col min="15363" max="15363" width="21.5703125" bestFit="1" customWidth="1"/>
    <col min="15364" max="15364" width="39.5703125" bestFit="1" customWidth="1"/>
    <col min="15365" max="15365" width="28.140625" bestFit="1" customWidth="1"/>
    <col min="15366" max="15366" width="13" bestFit="1" customWidth="1"/>
    <col min="15617" max="15617" width="37.85546875" bestFit="1" customWidth="1"/>
    <col min="15618" max="15618" width="15" bestFit="1" customWidth="1"/>
    <col min="15619" max="15619" width="21.5703125" bestFit="1" customWidth="1"/>
    <col min="15620" max="15620" width="39.5703125" bestFit="1" customWidth="1"/>
    <col min="15621" max="15621" width="28.140625" bestFit="1" customWidth="1"/>
    <col min="15622" max="15622" width="13" bestFit="1" customWidth="1"/>
    <col min="15873" max="15873" width="37.85546875" bestFit="1" customWidth="1"/>
    <col min="15874" max="15874" width="15" bestFit="1" customWidth="1"/>
    <col min="15875" max="15875" width="21.5703125" bestFit="1" customWidth="1"/>
    <col min="15876" max="15876" width="39.5703125" bestFit="1" customWidth="1"/>
    <col min="15877" max="15877" width="28.140625" bestFit="1" customWidth="1"/>
    <col min="15878" max="15878" width="13" bestFit="1" customWidth="1"/>
    <col min="16129" max="16129" width="37.85546875" bestFit="1" customWidth="1"/>
    <col min="16130" max="16130" width="15" bestFit="1" customWidth="1"/>
    <col min="16131" max="16131" width="21.5703125" bestFit="1" customWidth="1"/>
    <col min="16132" max="16132" width="39.5703125" bestFit="1" customWidth="1"/>
    <col min="16133" max="16133" width="28.140625" bestFit="1" customWidth="1"/>
    <col min="16134" max="16134" width="13" bestFit="1" customWidth="1"/>
  </cols>
  <sheetData>
    <row r="1" spans="1:10" ht="15.75" x14ac:dyDescent="0.25">
      <c r="A1" s="420" t="s">
        <v>900</v>
      </c>
      <c r="B1" s="610">
        <v>42009</v>
      </c>
      <c r="C1" s="611"/>
      <c r="D1" s="611"/>
      <c r="E1" s="611"/>
      <c r="F1" s="611"/>
      <c r="G1" s="612"/>
    </row>
    <row r="2" spans="1:10" ht="15.75" x14ac:dyDescent="0.25">
      <c r="A2" s="421" t="s">
        <v>1002</v>
      </c>
      <c r="B2" s="604" t="s">
        <v>1003</v>
      </c>
      <c r="C2" s="605"/>
      <c r="D2" s="605"/>
      <c r="E2" s="605"/>
      <c r="F2" s="605"/>
      <c r="G2" s="606"/>
    </row>
    <row r="3" spans="1:10" ht="15.75" x14ac:dyDescent="0.25">
      <c r="A3" s="421" t="s">
        <v>1004</v>
      </c>
      <c r="B3" s="613" t="s">
        <v>1039</v>
      </c>
      <c r="C3" s="614"/>
      <c r="D3" s="614"/>
      <c r="E3" s="615"/>
      <c r="F3" s="613" t="s">
        <v>1006</v>
      </c>
      <c r="G3" s="616"/>
      <c r="H3" s="422"/>
      <c r="I3" s="422"/>
      <c r="J3" s="422"/>
    </row>
    <row r="4" spans="1:10" ht="15.75" x14ac:dyDescent="0.25">
      <c r="A4" s="421" t="s">
        <v>1007</v>
      </c>
      <c r="B4" s="598" t="s">
        <v>901</v>
      </c>
      <c r="C4" s="599"/>
      <c r="D4" s="599"/>
      <c r="E4" s="599"/>
      <c r="F4" s="599"/>
      <c r="G4" s="600"/>
    </row>
    <row r="5" spans="1:10" ht="15.75" x14ac:dyDescent="0.25">
      <c r="A5" s="421" t="s">
        <v>1008</v>
      </c>
      <c r="B5" s="601" t="s">
        <v>1009</v>
      </c>
      <c r="C5" s="602"/>
      <c r="D5" s="602"/>
      <c r="E5" s="602"/>
      <c r="F5" s="602"/>
      <c r="G5" s="603"/>
    </row>
    <row r="6" spans="1:10" s="423" customFormat="1" ht="15.75" x14ac:dyDescent="0.25">
      <c r="A6" s="421" t="s">
        <v>1010</v>
      </c>
      <c r="B6" s="604" t="s">
        <v>1011</v>
      </c>
      <c r="C6" s="605"/>
      <c r="D6" s="605"/>
      <c r="E6" s="605"/>
      <c r="F6" s="605"/>
      <c r="G6" s="606"/>
    </row>
    <row r="7" spans="1:10" ht="16.5" thickBot="1" x14ac:dyDescent="0.3">
      <c r="A7" s="424" t="s">
        <v>1012</v>
      </c>
      <c r="B7" s="607" t="s">
        <v>1013</v>
      </c>
      <c r="C7" s="608"/>
      <c r="D7" s="608"/>
      <c r="E7" s="608"/>
      <c r="F7" s="608"/>
      <c r="G7" s="609"/>
    </row>
    <row r="8" spans="1:10" s="446" customFormat="1" ht="31.5" x14ac:dyDescent="0.25">
      <c r="A8" s="425" t="s">
        <v>1014</v>
      </c>
      <c r="B8" s="444" t="s">
        <v>902</v>
      </c>
      <c r="C8" s="444" t="s">
        <v>1040</v>
      </c>
      <c r="D8" s="445" t="s">
        <v>1041</v>
      </c>
      <c r="E8" s="445" t="s">
        <v>1042</v>
      </c>
      <c r="F8" s="445" t="s">
        <v>1043</v>
      </c>
    </row>
    <row r="9" spans="1:10" x14ac:dyDescent="0.25">
      <c r="A9" s="113" t="s">
        <v>909</v>
      </c>
      <c r="B9" s="447">
        <v>68</v>
      </c>
      <c r="C9" s="448">
        <v>14.969927282933179</v>
      </c>
      <c r="D9" s="448">
        <v>15.194024440402528</v>
      </c>
      <c r="E9" s="448">
        <v>24.255778950978584</v>
      </c>
      <c r="F9" s="448">
        <v>35.25190574795451</v>
      </c>
    </row>
    <row r="10" spans="1:10" x14ac:dyDescent="0.25">
      <c r="A10" s="113" t="s">
        <v>910</v>
      </c>
      <c r="B10" s="447">
        <v>56</v>
      </c>
      <c r="C10" s="448">
        <v>17.757330003407997</v>
      </c>
      <c r="D10" s="448">
        <v>21.585006012928112</v>
      </c>
      <c r="E10" s="448">
        <v>37.150873230587592</v>
      </c>
      <c r="F10" s="448">
        <v>44.451575633116342</v>
      </c>
    </row>
    <row r="11" spans="1:10" x14ac:dyDescent="0.25">
      <c r="A11" s="113" t="s">
        <v>911</v>
      </c>
      <c r="B11" s="447">
        <v>76</v>
      </c>
      <c r="C11" s="448">
        <v>9.8123361643054245</v>
      </c>
      <c r="D11" s="448">
        <v>9.816181618569356</v>
      </c>
      <c r="E11" s="448">
        <v>48.513175592798135</v>
      </c>
      <c r="F11" s="448">
        <v>63.129559430101992</v>
      </c>
    </row>
    <row r="12" spans="1:10" x14ac:dyDescent="0.25">
      <c r="A12" s="113" t="s">
        <v>912</v>
      </c>
      <c r="B12" s="447">
        <v>902</v>
      </c>
      <c r="C12" s="448">
        <v>9.127625022080732</v>
      </c>
      <c r="D12" s="448">
        <v>9.4488939011444391</v>
      </c>
      <c r="E12" s="448">
        <v>14.161883615292178</v>
      </c>
      <c r="F12" s="448">
        <v>17.929142250339236</v>
      </c>
    </row>
    <row r="13" spans="1:10" x14ac:dyDescent="0.25">
      <c r="A13" s="113" t="s">
        <v>913</v>
      </c>
      <c r="B13" s="447">
        <v>75</v>
      </c>
      <c r="C13" s="448">
        <v>7.6019543556889806</v>
      </c>
      <c r="D13" s="448">
        <v>9.1142428986134121</v>
      </c>
      <c r="E13" s="448">
        <v>12.894951003050366</v>
      </c>
      <c r="F13" s="448">
        <v>16.900414980745513</v>
      </c>
    </row>
    <row r="14" spans="1:10" x14ac:dyDescent="0.25">
      <c r="A14" s="449" t="s">
        <v>914</v>
      </c>
      <c r="B14" s="450">
        <v>369</v>
      </c>
      <c r="C14" s="451">
        <v>8.3766867327629839</v>
      </c>
      <c r="D14" s="452">
        <v>9.3845567734016271</v>
      </c>
      <c r="E14" s="451">
        <v>13.663804542784771</v>
      </c>
      <c r="F14" s="451">
        <v>17.759660316290272</v>
      </c>
    </row>
    <row r="15" spans="1:10" x14ac:dyDescent="0.25">
      <c r="A15" s="113" t="s">
        <v>1017</v>
      </c>
      <c r="B15" s="447">
        <v>450</v>
      </c>
      <c r="C15" s="448" t="s">
        <v>1044</v>
      </c>
      <c r="D15" s="448" t="s">
        <v>1044</v>
      </c>
      <c r="E15" s="448" t="s">
        <v>1044</v>
      </c>
      <c r="F15" s="448" t="s">
        <v>1044</v>
      </c>
    </row>
    <row r="16" spans="1:10" x14ac:dyDescent="0.25">
      <c r="A16" s="113" t="s">
        <v>915</v>
      </c>
      <c r="B16" s="447">
        <v>78</v>
      </c>
      <c r="C16" s="448" t="s">
        <v>1044</v>
      </c>
      <c r="D16" s="448" t="s">
        <v>1044</v>
      </c>
      <c r="E16" s="448" t="s">
        <v>1044</v>
      </c>
      <c r="F16" s="448" t="s">
        <v>1044</v>
      </c>
    </row>
    <row r="17" spans="1:6" x14ac:dyDescent="0.25">
      <c r="A17" s="113" t="s">
        <v>916</v>
      </c>
      <c r="B17" s="447">
        <v>122</v>
      </c>
      <c r="C17" s="448">
        <v>12.310317208886874</v>
      </c>
      <c r="D17" s="448">
        <v>12.425644275977572</v>
      </c>
      <c r="E17" s="448">
        <v>17.460582982293264</v>
      </c>
      <c r="F17" s="448">
        <v>22.169047639600546</v>
      </c>
    </row>
    <row r="18" spans="1:6" x14ac:dyDescent="0.25">
      <c r="A18" s="113" t="s">
        <v>1018</v>
      </c>
      <c r="B18" s="447">
        <v>34</v>
      </c>
      <c r="C18" s="448">
        <v>10.107005505529072</v>
      </c>
      <c r="D18" s="448">
        <v>10.265608111653954</v>
      </c>
      <c r="E18" s="448">
        <v>15.151796454044375</v>
      </c>
      <c r="F18" s="448">
        <v>21.08332197194812</v>
      </c>
    </row>
    <row r="19" spans="1:6" x14ac:dyDescent="0.25">
      <c r="A19" s="113" t="s">
        <v>917</v>
      </c>
      <c r="B19" s="447">
        <v>57</v>
      </c>
      <c r="C19" s="448">
        <v>11.021661715367394</v>
      </c>
      <c r="D19" s="448">
        <v>11.090152520445312</v>
      </c>
      <c r="E19" s="448">
        <v>16.313805713061036</v>
      </c>
      <c r="F19" s="448">
        <v>22.496548926436411</v>
      </c>
    </row>
    <row r="20" spans="1:6" x14ac:dyDescent="0.25">
      <c r="A20" s="113" t="s">
        <v>918</v>
      </c>
      <c r="B20" s="447">
        <v>381</v>
      </c>
      <c r="C20" s="448">
        <v>176.938794169967</v>
      </c>
      <c r="D20" s="448">
        <v>187.3902447587688</v>
      </c>
      <c r="E20" s="448" t="s">
        <v>1044</v>
      </c>
      <c r="F20" s="448" t="s">
        <v>1044</v>
      </c>
    </row>
    <row r="21" spans="1:6" x14ac:dyDescent="0.25">
      <c r="A21" s="113" t="s">
        <v>919</v>
      </c>
      <c r="B21" s="447">
        <v>218</v>
      </c>
      <c r="C21" s="448">
        <v>10.063669986794</v>
      </c>
      <c r="D21" s="448">
        <v>10.760395162110303</v>
      </c>
      <c r="E21" s="448">
        <v>16.289310118058445</v>
      </c>
      <c r="F21" s="448">
        <v>20.742432214405458</v>
      </c>
    </row>
    <row r="22" spans="1:6" x14ac:dyDescent="0.25">
      <c r="A22" s="113" t="s">
        <v>920</v>
      </c>
      <c r="B22" s="447">
        <v>166</v>
      </c>
      <c r="C22" s="448">
        <v>13.589418289495228</v>
      </c>
      <c r="D22" s="448">
        <v>14.354791317832328</v>
      </c>
      <c r="E22" s="448">
        <v>20.770213533591047</v>
      </c>
      <c r="F22" s="448">
        <v>26.318941217360756</v>
      </c>
    </row>
    <row r="23" spans="1:6" x14ac:dyDescent="0.25">
      <c r="A23" s="113" t="s">
        <v>921</v>
      </c>
      <c r="B23" s="447">
        <v>27</v>
      </c>
      <c r="C23" s="448">
        <v>27.147536557194581</v>
      </c>
      <c r="D23" s="448">
        <v>27.441379362389632</v>
      </c>
      <c r="E23" s="448">
        <v>57.534376306273366</v>
      </c>
      <c r="F23" s="448">
        <v>67.55371760388914</v>
      </c>
    </row>
    <row r="24" spans="1:6" x14ac:dyDescent="0.25">
      <c r="A24" s="113" t="s">
        <v>922</v>
      </c>
      <c r="B24" s="447">
        <v>544</v>
      </c>
      <c r="C24" s="448">
        <v>6.7804669491520473</v>
      </c>
      <c r="D24" s="448">
        <v>6.9957976044087991</v>
      </c>
      <c r="E24" s="448">
        <v>10.132079063397518</v>
      </c>
      <c r="F24" s="448">
        <v>14.349567460554224</v>
      </c>
    </row>
    <row r="25" spans="1:6" x14ac:dyDescent="0.25">
      <c r="A25" s="113" t="s">
        <v>923</v>
      </c>
      <c r="B25" s="447">
        <v>42</v>
      </c>
      <c r="C25" s="448">
        <v>10.125095427335799</v>
      </c>
      <c r="D25" s="448">
        <v>10.648748663447366</v>
      </c>
      <c r="E25" s="448">
        <v>20.424222914526283</v>
      </c>
      <c r="F25" s="448">
        <v>25.421156657379381</v>
      </c>
    </row>
    <row r="26" spans="1:6" x14ac:dyDescent="0.25">
      <c r="A26" s="113" t="s">
        <v>924</v>
      </c>
      <c r="B26" s="447">
        <v>405</v>
      </c>
      <c r="C26" s="448">
        <v>10.290949937611702</v>
      </c>
      <c r="D26" s="448">
        <v>10.926587909028314</v>
      </c>
      <c r="E26" s="448">
        <v>16.126267583214894</v>
      </c>
      <c r="F26" s="448">
        <v>20.997716754507252</v>
      </c>
    </row>
    <row r="27" spans="1:6" x14ac:dyDescent="0.25">
      <c r="A27" s="113" t="s">
        <v>925</v>
      </c>
      <c r="B27" s="447">
        <v>112</v>
      </c>
      <c r="C27" s="448">
        <v>7.7195410264553805</v>
      </c>
      <c r="D27" s="448">
        <v>8.2782265999206697</v>
      </c>
      <c r="E27" s="448">
        <v>12.943366866959217</v>
      </c>
      <c r="F27" s="448">
        <v>17.339168177956214</v>
      </c>
    </row>
    <row r="28" spans="1:6" x14ac:dyDescent="0.25">
      <c r="A28" s="113" t="s">
        <v>926</v>
      </c>
      <c r="B28" s="447">
        <v>418</v>
      </c>
      <c r="C28" s="448">
        <v>14.19917822367128</v>
      </c>
      <c r="D28" s="448">
        <v>15.171663387910971</v>
      </c>
      <c r="E28" s="448">
        <v>18.846918340991191</v>
      </c>
      <c r="F28" s="448">
        <v>24.652385004723094</v>
      </c>
    </row>
    <row r="29" spans="1:6" x14ac:dyDescent="0.25">
      <c r="A29" s="113" t="s">
        <v>927</v>
      </c>
      <c r="B29" s="447">
        <v>194</v>
      </c>
      <c r="C29" s="448">
        <v>3.9139503007964711</v>
      </c>
      <c r="D29" s="448">
        <v>5.3490108143858732</v>
      </c>
      <c r="E29" s="448">
        <v>8.8351962721348354</v>
      </c>
      <c r="F29" s="448">
        <v>11.046180764125847</v>
      </c>
    </row>
    <row r="30" spans="1:6" x14ac:dyDescent="0.25">
      <c r="A30" s="113" t="s">
        <v>1019</v>
      </c>
      <c r="B30" s="447">
        <v>516</v>
      </c>
      <c r="C30" s="448">
        <v>9.7910768602746998</v>
      </c>
      <c r="D30" s="448">
        <v>10.802264114686924</v>
      </c>
      <c r="E30" s="448">
        <v>19.166719596568644</v>
      </c>
      <c r="F30" s="448">
        <v>25.440387935210754</v>
      </c>
    </row>
    <row r="31" spans="1:6" x14ac:dyDescent="0.25">
      <c r="A31" s="113" t="s">
        <v>928</v>
      </c>
      <c r="B31" s="447">
        <v>256</v>
      </c>
      <c r="C31" s="448">
        <v>10.702609938117496</v>
      </c>
      <c r="D31" s="448">
        <v>10.877897307649187</v>
      </c>
      <c r="E31" s="448">
        <v>16.096793897914914</v>
      </c>
      <c r="F31" s="448">
        <v>19.843368324448281</v>
      </c>
    </row>
    <row r="32" spans="1:6" x14ac:dyDescent="0.25">
      <c r="A32" s="113" t="s">
        <v>1020</v>
      </c>
      <c r="B32" s="447">
        <v>138</v>
      </c>
      <c r="C32" s="448">
        <v>23.881485718907221</v>
      </c>
      <c r="D32" s="448">
        <v>36.007220100645988</v>
      </c>
      <c r="E32" s="448">
        <v>88.567857170893703</v>
      </c>
      <c r="F32" s="448">
        <v>136.23361172153491</v>
      </c>
    </row>
    <row r="33" spans="1:6" x14ac:dyDescent="0.25">
      <c r="A33" s="113" t="s">
        <v>1021</v>
      </c>
      <c r="B33" s="447">
        <v>538</v>
      </c>
      <c r="C33" s="448">
        <v>16.376682762458159</v>
      </c>
      <c r="D33" s="448">
        <v>19.621246800559867</v>
      </c>
      <c r="E33" s="448">
        <v>25.182031141517292</v>
      </c>
      <c r="F33" s="448">
        <v>31.825411209865006</v>
      </c>
    </row>
    <row r="34" spans="1:6" x14ac:dyDescent="0.25">
      <c r="A34" s="113" t="s">
        <v>1022</v>
      </c>
      <c r="B34" s="447">
        <v>78</v>
      </c>
      <c r="C34" s="448">
        <v>16.248621617448588</v>
      </c>
      <c r="D34" s="448">
        <v>16.406600400036492</v>
      </c>
      <c r="E34" s="448">
        <v>23.739909513369373</v>
      </c>
      <c r="F34" s="448">
        <v>26.956619358818859</v>
      </c>
    </row>
    <row r="35" spans="1:6" x14ac:dyDescent="0.25">
      <c r="A35" s="113" t="s">
        <v>929</v>
      </c>
      <c r="B35" s="447">
        <v>518</v>
      </c>
      <c r="C35" s="448">
        <v>12.809694172104054</v>
      </c>
      <c r="D35" s="448">
        <v>15.467408364763186</v>
      </c>
      <c r="E35" s="448">
        <v>23.406999084208888</v>
      </c>
      <c r="F35" s="448">
        <v>28.700928011966134</v>
      </c>
    </row>
    <row r="36" spans="1:6" x14ac:dyDescent="0.25">
      <c r="A36" s="113" t="s">
        <v>930</v>
      </c>
      <c r="B36" s="447">
        <v>86</v>
      </c>
      <c r="C36" s="448">
        <v>5.4938711197793513</v>
      </c>
      <c r="D36" s="448">
        <v>7.8953606786558641</v>
      </c>
      <c r="E36" s="448">
        <v>17.503383188745886</v>
      </c>
      <c r="F36" s="448">
        <v>26.391376448119278</v>
      </c>
    </row>
    <row r="37" spans="1:6" x14ac:dyDescent="0.25">
      <c r="A37" s="113" t="s">
        <v>1023</v>
      </c>
      <c r="B37" s="447">
        <v>707</v>
      </c>
      <c r="C37" s="448">
        <v>7.3574994115294592</v>
      </c>
      <c r="D37" s="448">
        <v>9.1136077528858603</v>
      </c>
      <c r="E37" s="448">
        <v>20.090537390413779</v>
      </c>
      <c r="F37" s="448">
        <v>25.246237127671229</v>
      </c>
    </row>
    <row r="38" spans="1:6" x14ac:dyDescent="0.25">
      <c r="A38" s="113" t="s">
        <v>1024</v>
      </c>
      <c r="B38" s="447">
        <v>699</v>
      </c>
      <c r="C38" s="448">
        <v>9.7396040947663742</v>
      </c>
      <c r="D38" s="448">
        <v>10.9191976402469</v>
      </c>
      <c r="E38" s="448">
        <v>15.533166313234696</v>
      </c>
      <c r="F38" s="448">
        <v>20.857946657875679</v>
      </c>
    </row>
    <row r="39" spans="1:6" x14ac:dyDescent="0.25">
      <c r="A39" s="113" t="s">
        <v>931</v>
      </c>
      <c r="B39" s="447">
        <v>143</v>
      </c>
      <c r="C39" s="448">
        <v>20.965353821458436</v>
      </c>
      <c r="D39" s="448">
        <v>21.019875751141129</v>
      </c>
      <c r="E39" s="448">
        <v>72.765593043582584</v>
      </c>
      <c r="F39" s="448">
        <v>114.54432345201073</v>
      </c>
    </row>
    <row r="40" spans="1:6" x14ac:dyDescent="0.25">
      <c r="A40" s="113" t="s">
        <v>932</v>
      </c>
      <c r="B40" s="447">
        <v>88</v>
      </c>
      <c r="C40" s="448">
        <v>21.216636449570636</v>
      </c>
      <c r="D40" s="448">
        <v>22.879013529887619</v>
      </c>
      <c r="E40" s="448">
        <v>31.778851935413151</v>
      </c>
      <c r="F40" s="448">
        <v>40.834814436741226</v>
      </c>
    </row>
    <row r="41" spans="1:6" x14ac:dyDescent="0.25">
      <c r="A41" s="113" t="s">
        <v>933</v>
      </c>
      <c r="B41" s="447">
        <v>286</v>
      </c>
      <c r="C41" s="448">
        <v>12.675009290522123</v>
      </c>
      <c r="D41" s="448">
        <v>13.034138218482182</v>
      </c>
      <c r="E41" s="448">
        <v>20.055286616720096</v>
      </c>
      <c r="F41" s="448">
        <v>25.882754646633405</v>
      </c>
    </row>
    <row r="42" spans="1:6" x14ac:dyDescent="0.25">
      <c r="A42" s="113" t="s">
        <v>934</v>
      </c>
      <c r="B42" s="447">
        <v>481</v>
      </c>
      <c r="C42" s="448">
        <v>29.982553299122188</v>
      </c>
      <c r="D42" s="448">
        <v>30.410723222970582</v>
      </c>
      <c r="E42" s="448">
        <v>34.103510269269627</v>
      </c>
      <c r="F42" s="448">
        <v>42.628229677409109</v>
      </c>
    </row>
    <row r="43" spans="1:6" x14ac:dyDescent="0.25">
      <c r="A43" s="113" t="s">
        <v>935</v>
      </c>
      <c r="B43" s="447">
        <v>834</v>
      </c>
      <c r="C43" s="448">
        <v>11.92793414484046</v>
      </c>
      <c r="D43" s="448">
        <v>12.125811020665919</v>
      </c>
      <c r="E43" s="448">
        <v>18.297930616657123</v>
      </c>
      <c r="F43" s="448">
        <v>24.75357555690692</v>
      </c>
    </row>
    <row r="44" spans="1:6" x14ac:dyDescent="0.25">
      <c r="A44" s="113" t="s">
        <v>936</v>
      </c>
      <c r="B44" s="447">
        <v>56</v>
      </c>
      <c r="C44" s="448">
        <v>13.126351727455152</v>
      </c>
      <c r="D44" s="448">
        <v>13.129051428365964</v>
      </c>
      <c r="E44" s="448">
        <v>18.713175176814051</v>
      </c>
      <c r="F44" s="448">
        <v>23.327842268246684</v>
      </c>
    </row>
    <row r="45" spans="1:6" x14ac:dyDescent="0.25">
      <c r="A45" s="113" t="s">
        <v>937</v>
      </c>
      <c r="B45" s="447">
        <v>204</v>
      </c>
      <c r="C45" s="448">
        <v>8.4111509071411916</v>
      </c>
      <c r="D45" s="448">
        <v>9.3872955025644753</v>
      </c>
      <c r="E45" s="448">
        <v>11.936877809285511</v>
      </c>
      <c r="F45" s="448">
        <v>14.453212705812236</v>
      </c>
    </row>
    <row r="46" spans="1:6" x14ac:dyDescent="0.25">
      <c r="A46" s="113" t="s">
        <v>1025</v>
      </c>
      <c r="B46" s="447">
        <v>65</v>
      </c>
      <c r="C46" s="448">
        <v>11.016646649020071</v>
      </c>
      <c r="D46" s="448">
        <v>11.052950323809087</v>
      </c>
      <c r="E46" s="448">
        <v>16.835413677853193</v>
      </c>
      <c r="F46" s="448">
        <v>21.105098653451712</v>
      </c>
    </row>
    <row r="47" spans="1:6" x14ac:dyDescent="0.25">
      <c r="A47" s="113" t="s">
        <v>938</v>
      </c>
      <c r="B47" s="447">
        <v>147</v>
      </c>
      <c r="C47" s="448">
        <v>14.908652046620373</v>
      </c>
      <c r="D47" s="448">
        <v>19.014628779535659</v>
      </c>
      <c r="E47" s="448">
        <v>30.818896728458448</v>
      </c>
      <c r="F47" s="448">
        <v>40.784856360713491</v>
      </c>
    </row>
    <row r="48" spans="1:6" x14ac:dyDescent="0.25">
      <c r="A48" s="113" t="s">
        <v>1026</v>
      </c>
      <c r="B48" s="447">
        <v>95</v>
      </c>
      <c r="C48" s="448">
        <v>11.913682143456233</v>
      </c>
      <c r="D48" s="448">
        <v>12.33903599252829</v>
      </c>
      <c r="E48" s="448">
        <v>14.928942187246399</v>
      </c>
      <c r="F48" s="448">
        <v>19.837572963833292</v>
      </c>
    </row>
    <row r="49" spans="1:6" x14ac:dyDescent="0.25">
      <c r="A49" s="113" t="s">
        <v>939</v>
      </c>
      <c r="B49" s="447">
        <v>41</v>
      </c>
      <c r="C49" s="448">
        <v>17.589009809068138</v>
      </c>
      <c r="D49" s="448">
        <v>20.502727017745418</v>
      </c>
      <c r="E49" s="448">
        <v>39.935039888248532</v>
      </c>
      <c r="F49" s="448">
        <v>54.313880842365947</v>
      </c>
    </row>
    <row r="50" spans="1:6" x14ac:dyDescent="0.25">
      <c r="A50" s="113" t="s">
        <v>940</v>
      </c>
      <c r="B50" s="447">
        <v>29</v>
      </c>
      <c r="C50" s="448">
        <v>10.43291816147161</v>
      </c>
      <c r="D50" s="448">
        <v>10.470931135864456</v>
      </c>
      <c r="E50" s="448">
        <v>14.734435462244718</v>
      </c>
      <c r="F50" s="448">
        <v>18.214216449100917</v>
      </c>
    </row>
    <row r="51" spans="1:6" x14ac:dyDescent="0.25">
      <c r="A51" s="113" t="s">
        <v>1027</v>
      </c>
      <c r="B51" s="447">
        <v>81</v>
      </c>
      <c r="C51" s="448">
        <v>18.423109590776338</v>
      </c>
      <c r="D51" s="448">
        <v>18.433488421402252</v>
      </c>
      <c r="E51" s="448">
        <v>25.81765636919177</v>
      </c>
      <c r="F51" s="448">
        <v>31.947709901430805</v>
      </c>
    </row>
    <row r="52" spans="1:6" x14ac:dyDescent="0.25">
      <c r="A52" s="113" t="s">
        <v>941</v>
      </c>
      <c r="B52" s="447">
        <v>407</v>
      </c>
      <c r="C52" s="448">
        <v>12.443716272445496</v>
      </c>
      <c r="D52" s="448">
        <v>12.474602612940718</v>
      </c>
      <c r="E52" s="448">
        <v>17.934517994704887</v>
      </c>
      <c r="F52" s="448">
        <v>20.563834246795853</v>
      </c>
    </row>
    <row r="53" spans="1:6" x14ac:dyDescent="0.25">
      <c r="A53" s="113" t="s">
        <v>942</v>
      </c>
      <c r="B53" s="447">
        <v>213</v>
      </c>
      <c r="C53" s="448">
        <v>17.263356707930644</v>
      </c>
      <c r="D53" s="448">
        <v>18.025705488733621</v>
      </c>
      <c r="E53" s="448">
        <v>21.80020098519007</v>
      </c>
      <c r="F53" s="448">
        <v>29.012038774478274</v>
      </c>
    </row>
    <row r="54" spans="1:6" x14ac:dyDescent="0.25">
      <c r="A54" s="113" t="s">
        <v>943</v>
      </c>
      <c r="B54" s="447">
        <v>51</v>
      </c>
      <c r="C54" s="448">
        <v>13.262311537292689</v>
      </c>
      <c r="D54" s="448">
        <v>13.939297313213748</v>
      </c>
      <c r="E54" s="448">
        <v>16.937291140535777</v>
      </c>
      <c r="F54" s="448">
        <v>23.3703070564722</v>
      </c>
    </row>
    <row r="55" spans="1:6" x14ac:dyDescent="0.25">
      <c r="A55" s="113" t="s">
        <v>944</v>
      </c>
      <c r="B55" s="447">
        <v>156</v>
      </c>
      <c r="C55" s="448">
        <v>11.432817649646326</v>
      </c>
      <c r="D55" s="448">
        <v>11.432817649646326</v>
      </c>
      <c r="E55" s="448">
        <v>11.611394999643069</v>
      </c>
      <c r="F55" s="448">
        <v>15.695570464282312</v>
      </c>
    </row>
    <row r="56" spans="1:6" x14ac:dyDescent="0.25">
      <c r="A56" s="113" t="s">
        <v>945</v>
      </c>
      <c r="B56" s="447">
        <v>58</v>
      </c>
      <c r="C56" s="448">
        <v>14.793448367146386</v>
      </c>
      <c r="D56" s="448">
        <v>14.793448367146386</v>
      </c>
      <c r="E56" s="448">
        <v>15.650031553751507</v>
      </c>
      <c r="F56" s="448">
        <v>19.902030999827502</v>
      </c>
    </row>
    <row r="57" spans="1:6" x14ac:dyDescent="0.25">
      <c r="A57" s="113" t="s">
        <v>946</v>
      </c>
      <c r="B57" s="447">
        <v>134</v>
      </c>
      <c r="C57" s="448">
        <v>9.1068178746558726</v>
      </c>
      <c r="D57" s="448">
        <v>9.1068178746558726</v>
      </c>
      <c r="E57" s="448">
        <v>8.1726183331710622</v>
      </c>
      <c r="F57" s="448">
        <v>9.9928579443503835</v>
      </c>
    </row>
    <row r="58" spans="1:6" x14ac:dyDescent="0.25">
      <c r="A58" s="113" t="s">
        <v>1028</v>
      </c>
      <c r="B58" s="447">
        <v>306</v>
      </c>
      <c r="C58" s="448">
        <v>11.114754275824335</v>
      </c>
      <c r="D58" s="448">
        <v>11.136923584082405</v>
      </c>
      <c r="E58" s="448">
        <v>11.710897186252909</v>
      </c>
      <c r="F58" s="448">
        <v>14.68188003519502</v>
      </c>
    </row>
    <row r="59" spans="1:6" x14ac:dyDescent="0.25">
      <c r="A59" s="113" t="s">
        <v>947</v>
      </c>
      <c r="B59" s="447">
        <v>657</v>
      </c>
      <c r="C59" s="448">
        <v>15.050682079163346</v>
      </c>
      <c r="D59" s="448">
        <v>17.802052061304458</v>
      </c>
      <c r="E59" s="448">
        <v>27.306884548077264</v>
      </c>
      <c r="F59" s="448">
        <v>34.473540344000831</v>
      </c>
    </row>
    <row r="60" spans="1:6" x14ac:dyDescent="0.25">
      <c r="A60" s="113" t="s">
        <v>948</v>
      </c>
      <c r="B60" s="447">
        <v>309</v>
      </c>
      <c r="C60" s="448">
        <v>11.389481796962514</v>
      </c>
      <c r="D60" s="448">
        <v>11.948652350303931</v>
      </c>
      <c r="E60" s="448">
        <v>20.064566682710556</v>
      </c>
      <c r="F60" s="448">
        <v>25.936543400626917</v>
      </c>
    </row>
    <row r="61" spans="1:6" x14ac:dyDescent="0.25">
      <c r="A61" s="113" t="s">
        <v>949</v>
      </c>
      <c r="B61" s="447">
        <v>58</v>
      </c>
      <c r="C61" s="448">
        <v>15.267189282815979</v>
      </c>
      <c r="D61" s="448">
        <v>16.965919399903527</v>
      </c>
      <c r="E61" s="448">
        <v>32.550146821572149</v>
      </c>
      <c r="F61" s="448">
        <v>47.95641708866016</v>
      </c>
    </row>
    <row r="62" spans="1:6" x14ac:dyDescent="0.25">
      <c r="A62" s="113" t="s">
        <v>950</v>
      </c>
      <c r="B62" s="447">
        <v>27</v>
      </c>
      <c r="C62" s="448">
        <v>4.0273588928375164</v>
      </c>
      <c r="D62" s="448">
        <v>4.0918590385157465</v>
      </c>
      <c r="E62" s="448">
        <v>6.960268825444663</v>
      </c>
      <c r="F62" s="448">
        <v>9.363493662387766</v>
      </c>
    </row>
    <row r="63" spans="1:6" x14ac:dyDescent="0.25">
      <c r="A63" s="113" t="s">
        <v>951</v>
      </c>
      <c r="B63" s="447">
        <v>141</v>
      </c>
      <c r="C63" s="448">
        <v>4.4885320712288115</v>
      </c>
      <c r="D63" s="448">
        <v>4.5136517693616236</v>
      </c>
      <c r="E63" s="448">
        <v>7.9329734445892166</v>
      </c>
      <c r="F63" s="448">
        <v>10.420687564130375</v>
      </c>
    </row>
    <row r="64" spans="1:6" x14ac:dyDescent="0.25">
      <c r="A64" s="113" t="s">
        <v>952</v>
      </c>
      <c r="B64" s="447">
        <v>83</v>
      </c>
      <c r="C64" s="448">
        <v>12.561463114405448</v>
      </c>
      <c r="D64" s="448">
        <v>12.561819948651278</v>
      </c>
      <c r="E64" s="448">
        <v>22.171204197254514</v>
      </c>
      <c r="F64" s="448">
        <v>24.918158645633735</v>
      </c>
    </row>
    <row r="65" spans="1:6" x14ac:dyDescent="0.25">
      <c r="A65" s="113" t="s">
        <v>953</v>
      </c>
      <c r="B65" s="447">
        <v>257</v>
      </c>
      <c r="C65" s="448">
        <v>9.3846043283623839</v>
      </c>
      <c r="D65" s="448">
        <v>9.5160512202609642</v>
      </c>
      <c r="E65" s="448">
        <v>16.69903809438738</v>
      </c>
      <c r="F65" s="448">
        <v>21.800713011162795</v>
      </c>
    </row>
    <row r="66" spans="1:6" x14ac:dyDescent="0.25">
      <c r="A66" s="113" t="s">
        <v>954</v>
      </c>
      <c r="B66" s="447">
        <v>277</v>
      </c>
      <c r="C66" s="448">
        <v>9.0983628021568794</v>
      </c>
      <c r="D66" s="448">
        <v>9.4551532230334416</v>
      </c>
      <c r="E66" s="448">
        <v>15.552078128969573</v>
      </c>
      <c r="F66" s="448">
        <v>20.832399141973159</v>
      </c>
    </row>
    <row r="67" spans="1:6" x14ac:dyDescent="0.25">
      <c r="A67" s="113" t="s">
        <v>955</v>
      </c>
      <c r="B67" s="447">
        <v>197</v>
      </c>
      <c r="C67" s="448">
        <v>9.7213384299744661</v>
      </c>
      <c r="D67" s="448">
        <v>10.101093576880961</v>
      </c>
      <c r="E67" s="448">
        <v>20.929611102298011</v>
      </c>
      <c r="F67" s="448">
        <v>27.634233962122462</v>
      </c>
    </row>
    <row r="68" spans="1:6" x14ac:dyDescent="0.25">
      <c r="A68" s="113" t="s">
        <v>956</v>
      </c>
      <c r="B68" s="447">
        <v>353</v>
      </c>
      <c r="C68" s="448">
        <v>8.2639512746130794</v>
      </c>
      <c r="D68" s="448">
        <v>8.3136279696274951</v>
      </c>
      <c r="E68" s="448">
        <v>13.949263458364349</v>
      </c>
      <c r="F68" s="448">
        <v>17.587097655634121</v>
      </c>
    </row>
    <row r="69" spans="1:6" x14ac:dyDescent="0.25">
      <c r="A69" s="113" t="s">
        <v>957</v>
      </c>
      <c r="B69" s="447">
        <v>105</v>
      </c>
      <c r="C69" s="448">
        <v>9.2691617405673608</v>
      </c>
      <c r="D69" s="448">
        <v>9.380173857037704</v>
      </c>
      <c r="E69" s="448">
        <v>18.716135760784418</v>
      </c>
      <c r="F69" s="448">
        <v>29.174368522919131</v>
      </c>
    </row>
    <row r="70" spans="1:6" x14ac:dyDescent="0.25">
      <c r="A70" s="113" t="s">
        <v>958</v>
      </c>
      <c r="B70" s="447">
        <v>154</v>
      </c>
      <c r="C70" s="448">
        <v>16.149753064074215</v>
      </c>
      <c r="D70" s="448">
        <v>16.380513368207236</v>
      </c>
      <c r="E70" s="448">
        <v>22.889832956763527</v>
      </c>
      <c r="F70" s="448">
        <v>27.671900672391612</v>
      </c>
    </row>
    <row r="71" spans="1:6" x14ac:dyDescent="0.25">
      <c r="A71" s="113" t="s">
        <v>1029</v>
      </c>
      <c r="B71" s="447">
        <v>71</v>
      </c>
      <c r="C71" s="448">
        <v>19.363533029048956</v>
      </c>
      <c r="D71" s="448">
        <v>19.363533029048956</v>
      </c>
      <c r="E71" s="448">
        <v>15.532427134751794</v>
      </c>
      <c r="F71" s="448">
        <v>15.959967172828966</v>
      </c>
    </row>
    <row r="72" spans="1:6" x14ac:dyDescent="0.25">
      <c r="A72" s="113" t="s">
        <v>959</v>
      </c>
      <c r="B72" s="447">
        <v>608</v>
      </c>
      <c r="C72" s="448">
        <v>11.207601962286162</v>
      </c>
      <c r="D72" s="448">
        <v>11.210663177125202</v>
      </c>
      <c r="E72" s="448">
        <v>11.846655291508574</v>
      </c>
      <c r="F72" s="448">
        <v>17.403745697481551</v>
      </c>
    </row>
    <row r="73" spans="1:6" x14ac:dyDescent="0.25">
      <c r="A73" s="113" t="s">
        <v>1030</v>
      </c>
      <c r="B73" s="447">
        <v>307</v>
      </c>
      <c r="C73" s="448">
        <v>16.613670980825358</v>
      </c>
      <c r="D73" s="448">
        <v>16.621361044683006</v>
      </c>
      <c r="E73" s="448">
        <v>19.341081776585884</v>
      </c>
      <c r="F73" s="448">
        <v>23.691637316255001</v>
      </c>
    </row>
    <row r="74" spans="1:6" x14ac:dyDescent="0.25">
      <c r="A74" s="113" t="s">
        <v>960</v>
      </c>
      <c r="B74" s="447">
        <v>274</v>
      </c>
      <c r="C74" s="448">
        <v>14.146141438749304</v>
      </c>
      <c r="D74" s="448">
        <v>14.148197786052419</v>
      </c>
      <c r="E74" s="448">
        <v>16.252610294575693</v>
      </c>
      <c r="F74" s="448">
        <v>20.116243974390635</v>
      </c>
    </row>
    <row r="75" spans="1:6" x14ac:dyDescent="0.25">
      <c r="A75" s="113" t="s">
        <v>961</v>
      </c>
      <c r="B75" s="447">
        <v>110</v>
      </c>
      <c r="C75" s="448">
        <v>13.067750475674494</v>
      </c>
      <c r="D75" s="448">
        <v>13.930106543834397</v>
      </c>
      <c r="E75" s="448">
        <v>18.725983666324662</v>
      </c>
      <c r="F75" s="448">
        <v>24.998451431981625</v>
      </c>
    </row>
    <row r="76" spans="1:6" x14ac:dyDescent="0.25">
      <c r="A76" s="113" t="s">
        <v>962</v>
      </c>
      <c r="B76" s="447">
        <v>31</v>
      </c>
      <c r="C76" s="448">
        <v>7.0401451562688218</v>
      </c>
      <c r="D76" s="448">
        <v>7.0401451562688218</v>
      </c>
      <c r="E76" s="448">
        <v>5.4959925877597096</v>
      </c>
      <c r="F76" s="448">
        <v>6.078815950089119</v>
      </c>
    </row>
    <row r="77" spans="1:6" x14ac:dyDescent="0.25">
      <c r="A77" s="113" t="s">
        <v>1031</v>
      </c>
      <c r="B77" s="447">
        <v>78</v>
      </c>
      <c r="C77" s="448">
        <v>10.516767038022172</v>
      </c>
      <c r="D77" s="448">
        <v>10.525783851188415</v>
      </c>
      <c r="E77" s="448">
        <v>20.866805650005428</v>
      </c>
      <c r="F77" s="448">
        <v>25.576458779644323</v>
      </c>
    </row>
    <row r="78" spans="1:6" x14ac:dyDescent="0.25">
      <c r="A78" s="113" t="s">
        <v>963</v>
      </c>
      <c r="B78" s="447">
        <v>67</v>
      </c>
      <c r="C78" s="448">
        <v>10.321225934357672</v>
      </c>
      <c r="D78" s="448">
        <v>10.32710294965981</v>
      </c>
      <c r="E78" s="448">
        <v>14.659824234633827</v>
      </c>
      <c r="F78" s="448">
        <v>19.920270896211214</v>
      </c>
    </row>
    <row r="79" spans="1:6" x14ac:dyDescent="0.25">
      <c r="A79" s="113" t="s">
        <v>964</v>
      </c>
      <c r="B79" s="447">
        <v>12</v>
      </c>
      <c r="C79" s="448">
        <v>8.0481683020615922</v>
      </c>
      <c r="D79" s="448">
        <v>8.0489204316751337</v>
      </c>
      <c r="E79" s="448">
        <v>9.989510108868485</v>
      </c>
      <c r="F79" s="448">
        <v>14.251715900530678</v>
      </c>
    </row>
    <row r="80" spans="1:6" x14ac:dyDescent="0.25">
      <c r="A80" s="113" t="s">
        <v>965</v>
      </c>
      <c r="B80" s="447">
        <v>473</v>
      </c>
      <c r="C80" s="448">
        <v>11.630707387303939</v>
      </c>
      <c r="D80" s="448">
        <v>11.780065746609015</v>
      </c>
      <c r="E80" s="448">
        <v>17.15237947628615</v>
      </c>
      <c r="F80" s="448">
        <v>21.938230821712814</v>
      </c>
    </row>
    <row r="81" spans="1:6" x14ac:dyDescent="0.25">
      <c r="A81" s="113" t="s">
        <v>966</v>
      </c>
      <c r="B81" s="447">
        <v>141</v>
      </c>
      <c r="C81" s="448">
        <v>10.771071504956129</v>
      </c>
      <c r="D81" s="448">
        <v>10.778123577818523</v>
      </c>
      <c r="E81" s="448">
        <v>20.081992524521375</v>
      </c>
      <c r="F81" s="448">
        <v>27.575346082983369</v>
      </c>
    </row>
    <row r="82" spans="1:6" x14ac:dyDescent="0.25">
      <c r="A82" s="113" t="s">
        <v>967</v>
      </c>
      <c r="B82" s="447">
        <v>60</v>
      </c>
      <c r="C82" s="448">
        <v>10.274307969491376</v>
      </c>
      <c r="D82" s="448">
        <v>10.281769254504802</v>
      </c>
      <c r="E82" s="448">
        <v>21.438456746929425</v>
      </c>
      <c r="F82" s="448">
        <v>27.404360090741612</v>
      </c>
    </row>
    <row r="83" spans="1:6" x14ac:dyDescent="0.25">
      <c r="A83" s="113" t="s">
        <v>1032</v>
      </c>
      <c r="B83" s="447">
        <v>11</v>
      </c>
      <c r="C83" s="448">
        <v>15.680495848940398</v>
      </c>
      <c r="D83" s="448">
        <v>16.03368513472698</v>
      </c>
      <c r="E83" s="448">
        <v>23.004633202459509</v>
      </c>
      <c r="F83" s="448">
        <v>25.850683691705484</v>
      </c>
    </row>
    <row r="84" spans="1:6" x14ac:dyDescent="0.25">
      <c r="A84" s="113" t="s">
        <v>968</v>
      </c>
      <c r="B84" s="447">
        <v>160</v>
      </c>
      <c r="C84" s="448">
        <v>10.975934354426604</v>
      </c>
      <c r="D84" s="448">
        <v>11.011159695480581</v>
      </c>
      <c r="E84" s="448">
        <v>17.029731105832113</v>
      </c>
      <c r="F84" s="448">
        <v>22.749456500478782</v>
      </c>
    </row>
    <row r="85" spans="1:6" x14ac:dyDescent="0.25">
      <c r="A85" s="113" t="s">
        <v>969</v>
      </c>
      <c r="B85" s="447">
        <v>68</v>
      </c>
      <c r="C85" s="448">
        <v>7.0383176282339335</v>
      </c>
      <c r="D85" s="448">
        <v>7.6066137394513289</v>
      </c>
      <c r="E85" s="448">
        <v>10.943322068817784</v>
      </c>
      <c r="F85" s="448">
        <v>14.784156574404633</v>
      </c>
    </row>
    <row r="86" spans="1:6" x14ac:dyDescent="0.25">
      <c r="A86" s="113" t="s">
        <v>970</v>
      </c>
      <c r="B86" s="447">
        <v>389</v>
      </c>
      <c r="C86" s="448">
        <v>6.5684758909171981</v>
      </c>
      <c r="D86" s="448">
        <v>8.262525855006384</v>
      </c>
      <c r="E86" s="448">
        <v>15.536410493303034</v>
      </c>
      <c r="F86" s="448">
        <v>18.111172303978865</v>
      </c>
    </row>
    <row r="87" spans="1:6" x14ac:dyDescent="0.25">
      <c r="A87" s="113" t="s">
        <v>971</v>
      </c>
      <c r="B87" s="447">
        <v>147</v>
      </c>
      <c r="C87" s="448">
        <v>12.131440810737177</v>
      </c>
      <c r="D87" s="448">
        <v>14.928764786092271</v>
      </c>
      <c r="E87" s="448">
        <v>25.1883700707717</v>
      </c>
      <c r="F87" s="448">
        <v>31.296571568473908</v>
      </c>
    </row>
    <row r="88" spans="1:6" x14ac:dyDescent="0.25">
      <c r="A88" s="113" t="s">
        <v>972</v>
      </c>
      <c r="B88" s="447">
        <v>230</v>
      </c>
      <c r="C88" s="448">
        <v>12.702308529486796</v>
      </c>
      <c r="D88" s="448">
        <v>12.718784324481982</v>
      </c>
      <c r="E88" s="448">
        <v>32.181874943908085</v>
      </c>
      <c r="F88" s="448">
        <v>37.574965793996022</v>
      </c>
    </row>
    <row r="89" spans="1:6" x14ac:dyDescent="0.25">
      <c r="A89" s="113" t="s">
        <v>973</v>
      </c>
      <c r="B89" s="447">
        <v>66</v>
      </c>
      <c r="C89" s="448">
        <v>8.5168124693418203</v>
      </c>
      <c r="D89" s="448">
        <v>10.02550177772965</v>
      </c>
      <c r="E89" s="448">
        <v>14.619233893255617</v>
      </c>
      <c r="F89" s="448">
        <v>19.062524987244881</v>
      </c>
    </row>
    <row r="90" spans="1:6" x14ac:dyDescent="0.25">
      <c r="A90" s="113" t="s">
        <v>1033</v>
      </c>
      <c r="B90" s="447">
        <v>52</v>
      </c>
      <c r="C90" s="448">
        <v>8.8392316272981404</v>
      </c>
      <c r="D90" s="448">
        <v>13.856413278922872</v>
      </c>
      <c r="E90" s="448">
        <v>18.341350599221716</v>
      </c>
      <c r="F90" s="448">
        <v>24.214836834558465</v>
      </c>
    </row>
    <row r="91" spans="1:6" x14ac:dyDescent="0.25">
      <c r="A91" s="113" t="s">
        <v>1034</v>
      </c>
      <c r="B91" s="447">
        <v>142</v>
      </c>
      <c r="C91" s="448">
        <v>21.263914501563661</v>
      </c>
      <c r="D91" s="448">
        <v>26.960193083659092</v>
      </c>
      <c r="E91" s="448">
        <v>36.419878312903222</v>
      </c>
      <c r="F91" s="448">
        <v>47.147482469510045</v>
      </c>
    </row>
    <row r="92" spans="1:6" x14ac:dyDescent="0.25">
      <c r="A92" s="113" t="s">
        <v>1035</v>
      </c>
      <c r="B92" s="447">
        <v>297</v>
      </c>
      <c r="C92" s="448">
        <v>16.898602383995687</v>
      </c>
      <c r="D92" s="448">
        <v>24.411385560514976</v>
      </c>
      <c r="E92" s="448">
        <v>31.220055162621883</v>
      </c>
      <c r="F92" s="448">
        <v>38.81905153335407</v>
      </c>
    </row>
    <row r="93" spans="1:6" x14ac:dyDescent="0.25">
      <c r="A93" s="113" t="s">
        <v>974</v>
      </c>
      <c r="B93" s="447">
        <v>525</v>
      </c>
      <c r="C93" s="448">
        <v>7.6891104405374424</v>
      </c>
      <c r="D93" s="448">
        <v>8.3672812404800716</v>
      </c>
      <c r="E93" s="448">
        <v>17.526146370094519</v>
      </c>
      <c r="F93" s="448">
        <v>24.3763945537418</v>
      </c>
    </row>
    <row r="94" spans="1:6" x14ac:dyDescent="0.25">
      <c r="A94" s="113" t="s">
        <v>975</v>
      </c>
      <c r="B94" s="447">
        <v>67</v>
      </c>
      <c r="C94" s="448">
        <v>5.8992664319618724</v>
      </c>
      <c r="D94" s="448">
        <v>5.9198868374827258</v>
      </c>
      <c r="E94" s="448">
        <v>11.687461924981312</v>
      </c>
      <c r="F94" s="448">
        <v>16.138851504904654</v>
      </c>
    </row>
    <row r="95" spans="1:6" x14ac:dyDescent="0.25">
      <c r="A95" s="113" t="s">
        <v>976</v>
      </c>
      <c r="B95" s="447">
        <v>256</v>
      </c>
      <c r="C95" s="448">
        <v>11.035422466029907</v>
      </c>
      <c r="D95" s="448">
        <v>20.781192879914339</v>
      </c>
      <c r="E95" s="448">
        <v>34.155571965422894</v>
      </c>
      <c r="F95" s="448">
        <v>42.99901586473122</v>
      </c>
    </row>
    <row r="96" spans="1:6" x14ac:dyDescent="0.25">
      <c r="A96" s="113" t="s">
        <v>977</v>
      </c>
      <c r="B96" s="447">
        <v>110</v>
      </c>
      <c r="C96" s="448">
        <v>5.318903371519597</v>
      </c>
      <c r="D96" s="448">
        <v>5.3802185083475598</v>
      </c>
      <c r="E96" s="448">
        <v>13.675546169460679</v>
      </c>
      <c r="F96" s="448">
        <v>17.55878578355205</v>
      </c>
    </row>
    <row r="97" spans="1:10" x14ac:dyDescent="0.25">
      <c r="A97" s="113" t="s">
        <v>978</v>
      </c>
      <c r="B97" s="447">
        <v>35</v>
      </c>
      <c r="C97" s="448">
        <v>14.874064173052943</v>
      </c>
      <c r="D97" s="448">
        <v>14.994840841588319</v>
      </c>
      <c r="E97" s="448">
        <v>16.521127219337767</v>
      </c>
      <c r="F97" s="448">
        <v>23.430641320068183</v>
      </c>
    </row>
    <row r="98" spans="1:10" x14ac:dyDescent="0.25">
      <c r="A98" s="113" t="s">
        <v>1036</v>
      </c>
      <c r="B98" s="447">
        <v>136</v>
      </c>
      <c r="C98" s="448">
        <v>10.230986056782772</v>
      </c>
      <c r="D98" s="448">
        <v>10.245841062906413</v>
      </c>
      <c r="E98" s="448">
        <v>14.280439930869491</v>
      </c>
      <c r="F98" s="448">
        <v>19.072974375121451</v>
      </c>
    </row>
    <row r="99" spans="1:10" x14ac:dyDescent="0.25">
      <c r="A99" s="113" t="s">
        <v>1037</v>
      </c>
      <c r="B99" s="447">
        <v>13</v>
      </c>
      <c r="C99" s="448">
        <v>10.09540263879396</v>
      </c>
      <c r="D99" s="448">
        <v>10.096273361412457</v>
      </c>
      <c r="E99" s="448">
        <v>14.261877094833855</v>
      </c>
      <c r="F99" s="448">
        <v>17.23521085604958</v>
      </c>
    </row>
    <row r="100" spans="1:10" x14ac:dyDescent="0.25">
      <c r="A100" s="113" t="s">
        <v>979</v>
      </c>
      <c r="B100" s="447">
        <v>91</v>
      </c>
      <c r="C100" s="448">
        <v>10.510306288016368</v>
      </c>
      <c r="D100" s="448">
        <v>10.525578896289293</v>
      </c>
      <c r="E100" s="448">
        <v>21.947304237784653</v>
      </c>
      <c r="F100" s="448">
        <v>28.376663473006325</v>
      </c>
    </row>
    <row r="101" spans="1:10" x14ac:dyDescent="0.25">
      <c r="A101" s="113" t="s">
        <v>1038</v>
      </c>
      <c r="B101" s="447">
        <v>11</v>
      </c>
      <c r="C101" s="448">
        <v>16.266127445309092</v>
      </c>
      <c r="D101" s="448">
        <v>16.266127445309092</v>
      </c>
      <c r="E101" s="448">
        <v>18.453990118221679</v>
      </c>
      <c r="F101" s="448">
        <v>19.840359918112853</v>
      </c>
    </row>
    <row r="102" spans="1:10" s="423" customFormat="1" ht="15.75" x14ac:dyDescent="0.25">
      <c r="A102" s="113" t="s">
        <v>980</v>
      </c>
      <c r="B102" s="447">
        <v>10</v>
      </c>
      <c r="C102" s="448">
        <v>7.3632802967225501</v>
      </c>
      <c r="D102" s="448">
        <v>7.3713123910649285</v>
      </c>
      <c r="E102" s="448">
        <v>13.207091993407113</v>
      </c>
      <c r="F102" s="448">
        <v>18.609655942612033</v>
      </c>
      <c r="G102"/>
      <c r="H102"/>
      <c r="I102"/>
      <c r="J102"/>
    </row>
    <row r="103" spans="1:10" x14ac:dyDescent="0.25">
      <c r="A103" s="113" t="s">
        <v>981</v>
      </c>
      <c r="B103" s="447">
        <v>58</v>
      </c>
      <c r="C103" s="448">
        <v>13.660772379850997</v>
      </c>
      <c r="D103" s="448">
        <v>13.732002616990261</v>
      </c>
      <c r="E103" s="448">
        <v>18.648353744572407</v>
      </c>
      <c r="F103" s="448">
        <v>23.293029016776199</v>
      </c>
    </row>
    <row r="104" spans="1:10" s="423" customFormat="1" ht="15.75" x14ac:dyDescent="0.25">
      <c r="A104" s="453" t="s">
        <v>982</v>
      </c>
      <c r="B104" s="454">
        <v>19929</v>
      </c>
      <c r="C104" s="455">
        <v>10.508620650819221</v>
      </c>
      <c r="D104" s="455">
        <v>11.103323248884063</v>
      </c>
      <c r="E104" s="455">
        <v>17.688132369569551</v>
      </c>
      <c r="F104" s="455">
        <v>23.08700975306882</v>
      </c>
    </row>
  </sheetData>
  <mergeCells count="8">
    <mergeCell ref="B6:G6"/>
    <mergeCell ref="B7:G7"/>
    <mergeCell ref="B1:G1"/>
    <mergeCell ref="B2:G2"/>
    <mergeCell ref="B3:E3"/>
    <mergeCell ref="F3:G3"/>
    <mergeCell ref="B4:G4"/>
    <mergeCell ref="B5:G5"/>
  </mergeCells>
  <hyperlinks>
    <hyperlink ref="B2" r:id="rId1"/>
    <hyperlink ref="B4" r:id="rId2"/>
    <hyperlink ref="B5" r:id="rId3"/>
    <hyperlink ref="B6" r:id="rId4"/>
    <hyperlink ref="B7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Q168"/>
  <sheetViews>
    <sheetView showGridLines="0" zoomScale="85" zoomScaleNormal="85" workbookViewId="0">
      <pane ySplit="4" topLeftCell="A68" activePane="bottomLeft" state="frozen"/>
      <selection pane="bottomLeft" activeCell="E2" sqref="E2:E4"/>
    </sheetView>
  </sheetViews>
  <sheetFormatPr baseColWidth="10" defaultRowHeight="15" x14ac:dyDescent="0.25"/>
  <cols>
    <col min="2" max="2" width="8.28515625" style="145" customWidth="1"/>
    <col min="3" max="3" width="43.7109375" customWidth="1"/>
    <col min="4" max="4" width="18.28515625" style="6" customWidth="1"/>
    <col min="5" max="5" width="18.140625" style="6" customWidth="1"/>
    <col min="6" max="7" width="15.140625" bestFit="1" customWidth="1"/>
    <col min="9" max="9" width="15.140625" bestFit="1" customWidth="1"/>
  </cols>
  <sheetData>
    <row r="2" spans="2:17" x14ac:dyDescent="0.25">
      <c r="B2" s="548" t="s">
        <v>0</v>
      </c>
      <c r="C2" s="548" t="s">
        <v>1</v>
      </c>
      <c r="D2" s="550">
        <v>2012</v>
      </c>
      <c r="E2" s="550">
        <v>2013</v>
      </c>
    </row>
    <row r="3" spans="2:17" x14ac:dyDescent="0.25">
      <c r="B3" s="548"/>
      <c r="C3" s="548"/>
      <c r="D3" s="550"/>
      <c r="E3" s="550"/>
    </row>
    <row r="4" spans="2:17" ht="15.75" thickBot="1" x14ac:dyDescent="0.3">
      <c r="B4" s="549"/>
      <c r="C4" s="549"/>
      <c r="D4" s="551"/>
      <c r="E4" s="551"/>
    </row>
    <row r="5" spans="2:17" s="25" customFormat="1" x14ac:dyDescent="0.25">
      <c r="B5" s="26" t="s">
        <v>2</v>
      </c>
      <c r="C5" s="149" t="s">
        <v>3</v>
      </c>
      <c r="D5" s="163">
        <f>+D6+D18+D28+D44+D50</f>
        <v>595604101.20000005</v>
      </c>
      <c r="E5" s="164">
        <f>+E6+E18+E28+E44+E50</f>
        <v>747414550.15999997</v>
      </c>
      <c r="F5" s="329">
        <f>+(E5-D5)/D5</f>
        <v>0.254884828116761</v>
      </c>
    </row>
    <row r="6" spans="2:17" s="25" customFormat="1" x14ac:dyDescent="0.25">
      <c r="B6" s="27" t="s">
        <v>4</v>
      </c>
      <c r="C6" s="56" t="s">
        <v>32</v>
      </c>
      <c r="D6" s="165">
        <f>+D7+D10</f>
        <v>25519734.199999999</v>
      </c>
      <c r="E6" s="165">
        <f>+E7+E10</f>
        <v>63966637.649999999</v>
      </c>
      <c r="F6" s="329">
        <f>+(E6-D6)/D6</f>
        <v>1.5065557951618478</v>
      </c>
    </row>
    <row r="7" spans="2:17" x14ac:dyDescent="0.25">
      <c r="B7" s="28">
        <v>1105</v>
      </c>
      <c r="C7" s="55" t="s">
        <v>33</v>
      </c>
      <c r="D7" s="167">
        <f>+D8</f>
        <v>15911252.58</v>
      </c>
      <c r="E7" s="168">
        <f>+E8</f>
        <v>47858550.68</v>
      </c>
      <c r="F7" s="29"/>
    </row>
    <row r="8" spans="2:17" x14ac:dyDescent="0.25">
      <c r="B8" s="150" t="s">
        <v>360</v>
      </c>
      <c r="C8" s="54" t="s">
        <v>478</v>
      </c>
      <c r="D8" s="167">
        <f>+D9</f>
        <v>15911252.58</v>
      </c>
      <c r="E8" s="169">
        <f>+E9</f>
        <v>47858550.68</v>
      </c>
      <c r="P8" s="61">
        <f>+D72/D5</f>
        <v>0.36280067340812322</v>
      </c>
      <c r="Q8" s="61">
        <f>+E72/E5</f>
        <v>0.53246279867685997</v>
      </c>
    </row>
    <row r="9" spans="2:17" ht="30" x14ac:dyDescent="0.25">
      <c r="B9" s="150" t="s">
        <v>361</v>
      </c>
      <c r="C9" s="54" t="s">
        <v>479</v>
      </c>
      <c r="D9" s="167">
        <v>15911252.58</v>
      </c>
      <c r="E9" s="169">
        <v>47858550.68</v>
      </c>
    </row>
    <row r="10" spans="2:17" x14ac:dyDescent="0.25">
      <c r="B10" s="28" t="s">
        <v>5</v>
      </c>
      <c r="C10" s="55" t="s">
        <v>6</v>
      </c>
      <c r="D10" s="167">
        <f>+D11</f>
        <v>9608481.6199999992</v>
      </c>
      <c r="E10" s="168">
        <f>+E11</f>
        <v>16108086.970000001</v>
      </c>
    </row>
    <row r="11" spans="2:17" x14ac:dyDescent="0.25">
      <c r="B11" s="150" t="s">
        <v>362</v>
      </c>
      <c r="C11" s="54" t="s">
        <v>480</v>
      </c>
      <c r="D11" s="167">
        <f>SUM(D12:D17)</f>
        <v>9608481.6199999992</v>
      </c>
      <c r="E11" s="169">
        <f>SUM(E12:E17)</f>
        <v>16108086.970000001</v>
      </c>
    </row>
    <row r="12" spans="2:17" ht="30" x14ac:dyDescent="0.25">
      <c r="B12" s="150" t="s">
        <v>363</v>
      </c>
      <c r="C12" s="54" t="s">
        <v>481</v>
      </c>
      <c r="D12" s="167">
        <v>1343622.39</v>
      </c>
      <c r="E12" s="169">
        <v>13180105.949999999</v>
      </c>
    </row>
    <row r="13" spans="2:17" ht="30" x14ac:dyDescent="0.25">
      <c r="B13" s="150" t="s">
        <v>364</v>
      </c>
      <c r="C13" s="54" t="s">
        <v>482</v>
      </c>
      <c r="D13" s="167">
        <v>4312362.66</v>
      </c>
      <c r="E13" s="169">
        <v>2249540.73</v>
      </c>
    </row>
    <row r="14" spans="2:17" ht="30" x14ac:dyDescent="0.25">
      <c r="B14" s="150" t="s">
        <v>365</v>
      </c>
      <c r="C14" s="54" t="s">
        <v>483</v>
      </c>
      <c r="D14" s="167">
        <v>3292200.7</v>
      </c>
      <c r="E14" s="169">
        <v>413074.22</v>
      </c>
    </row>
    <row r="15" spans="2:17" ht="30" x14ac:dyDescent="0.25">
      <c r="B15" s="150" t="s">
        <v>366</v>
      </c>
      <c r="C15" s="54" t="s">
        <v>484</v>
      </c>
      <c r="D15" s="167">
        <v>660295.87</v>
      </c>
      <c r="E15" s="169">
        <v>17698.439999999999</v>
      </c>
    </row>
    <row r="16" spans="2:17" ht="30" x14ac:dyDescent="0.25">
      <c r="B16" s="150" t="s">
        <v>367</v>
      </c>
      <c r="C16" s="54" t="s">
        <v>485</v>
      </c>
      <c r="D16" s="167">
        <v>0</v>
      </c>
      <c r="E16" s="169">
        <v>133070</v>
      </c>
    </row>
    <row r="17" spans="1:6" ht="30" x14ac:dyDescent="0.25">
      <c r="B17" s="150" t="s">
        <v>368</v>
      </c>
      <c r="C17" s="54" t="s">
        <v>486</v>
      </c>
      <c r="D17" s="167">
        <v>0</v>
      </c>
      <c r="E17" s="169">
        <v>114597.63</v>
      </c>
    </row>
    <row r="18" spans="1:6" s="25" customFormat="1" x14ac:dyDescent="0.25">
      <c r="B18" s="27" t="s">
        <v>7</v>
      </c>
      <c r="C18" s="56" t="s">
        <v>34</v>
      </c>
      <c r="D18" s="165">
        <f>+D19+D25</f>
        <v>43400000</v>
      </c>
      <c r="E18" s="166">
        <f>+E19+E25</f>
        <v>43400000</v>
      </c>
    </row>
    <row r="19" spans="1:6" x14ac:dyDescent="0.25">
      <c r="B19" s="28">
        <v>1205</v>
      </c>
      <c r="C19" s="55" t="s">
        <v>35</v>
      </c>
      <c r="D19" s="167">
        <f>+D20+D23</f>
        <v>8400000</v>
      </c>
      <c r="E19" s="168">
        <f>+E20+E23</f>
        <v>8400000</v>
      </c>
    </row>
    <row r="20" spans="1:6" x14ac:dyDescent="0.25">
      <c r="B20" s="150" t="s">
        <v>369</v>
      </c>
      <c r="C20" s="54" t="s">
        <v>487</v>
      </c>
      <c r="D20" s="167">
        <f>+D21+D22</f>
        <v>7000000</v>
      </c>
      <c r="E20" s="169">
        <f>SUM(E21:E22)</f>
        <v>7000000</v>
      </c>
    </row>
    <row r="21" spans="1:6" ht="30" x14ac:dyDescent="0.25">
      <c r="B21" s="150" t="s">
        <v>370</v>
      </c>
      <c r="C21" s="54" t="s">
        <v>488</v>
      </c>
      <c r="D21" s="167">
        <v>2000000</v>
      </c>
      <c r="E21" s="169">
        <v>2000000</v>
      </c>
    </row>
    <row r="22" spans="1:6" ht="30" x14ac:dyDescent="0.25">
      <c r="B22" s="150" t="s">
        <v>371</v>
      </c>
      <c r="C22" s="54" t="s">
        <v>489</v>
      </c>
      <c r="D22" s="167">
        <v>5000000</v>
      </c>
      <c r="E22" s="169">
        <v>5000000</v>
      </c>
    </row>
    <row r="23" spans="1:6" ht="30" x14ac:dyDescent="0.25">
      <c r="B23" s="150" t="s">
        <v>372</v>
      </c>
      <c r="C23" s="54" t="s">
        <v>490</v>
      </c>
      <c r="D23" s="167">
        <f>+D24</f>
        <v>1400000</v>
      </c>
      <c r="E23" s="169">
        <f>+E24</f>
        <v>1400000</v>
      </c>
    </row>
    <row r="24" spans="1:6" ht="30" x14ac:dyDescent="0.25">
      <c r="B24" s="150" t="s">
        <v>373</v>
      </c>
      <c r="C24" s="54" t="s">
        <v>491</v>
      </c>
      <c r="D24" s="167">
        <v>1400000</v>
      </c>
      <c r="E24" s="169">
        <v>1400000</v>
      </c>
    </row>
    <row r="25" spans="1:6" x14ac:dyDescent="0.25">
      <c r="B25" s="28">
        <v>1210</v>
      </c>
      <c r="C25" s="55" t="s">
        <v>36</v>
      </c>
      <c r="D25" s="167">
        <f>+D26</f>
        <v>35000000</v>
      </c>
      <c r="E25" s="168">
        <f>+E26</f>
        <v>35000000</v>
      </c>
    </row>
    <row r="26" spans="1:6" x14ac:dyDescent="0.25">
      <c r="B26" s="150" t="s">
        <v>374</v>
      </c>
      <c r="C26" s="54" t="s">
        <v>492</v>
      </c>
      <c r="D26" s="167">
        <f>+D27</f>
        <v>35000000</v>
      </c>
      <c r="E26" s="169">
        <f>+E27</f>
        <v>35000000</v>
      </c>
    </row>
    <row r="27" spans="1:6" ht="30" x14ac:dyDescent="0.25">
      <c r="B27" s="150" t="s">
        <v>375</v>
      </c>
      <c r="C27" s="54" t="s">
        <v>493</v>
      </c>
      <c r="D27" s="167">
        <v>35000000</v>
      </c>
      <c r="E27" s="169">
        <v>35000000</v>
      </c>
    </row>
    <row r="28" spans="1:6" s="25" customFormat="1" x14ac:dyDescent="0.25">
      <c r="A28" s="271"/>
      <c r="B28" s="27">
        <v>13</v>
      </c>
      <c r="C28" s="56" t="s">
        <v>8</v>
      </c>
      <c r="D28" s="165">
        <f>+D29+D34</f>
        <v>58700152</v>
      </c>
      <c r="E28" s="166">
        <f>+E29+E32+E34</f>
        <v>90836854.710000008</v>
      </c>
      <c r="F28" s="329">
        <f>+(E28-D28)/D28</f>
        <v>0.54747222307022325</v>
      </c>
    </row>
    <row r="29" spans="1:6" x14ac:dyDescent="0.25">
      <c r="A29" s="146"/>
      <c r="B29" s="28">
        <v>1305</v>
      </c>
      <c r="C29" s="55" t="s">
        <v>37</v>
      </c>
      <c r="D29" s="167">
        <f>+D30</f>
        <v>51382954</v>
      </c>
      <c r="E29" s="168">
        <f>+E30</f>
        <v>80568086</v>
      </c>
    </row>
    <row r="30" spans="1:6" x14ac:dyDescent="0.25">
      <c r="B30" s="150" t="s">
        <v>376</v>
      </c>
      <c r="C30" s="54" t="s">
        <v>494</v>
      </c>
      <c r="D30" s="167">
        <f>+D31</f>
        <v>51382954</v>
      </c>
      <c r="E30" s="169">
        <f>+E31</f>
        <v>80568086</v>
      </c>
    </row>
    <row r="31" spans="1:6" ht="30" x14ac:dyDescent="0.25">
      <c r="B31" s="150" t="s">
        <v>377</v>
      </c>
      <c r="C31" s="54" t="s">
        <v>495</v>
      </c>
      <c r="D31" s="167">
        <v>51382954</v>
      </c>
      <c r="E31" s="169">
        <v>80568086</v>
      </c>
    </row>
    <row r="32" spans="1:6" x14ac:dyDescent="0.25">
      <c r="B32" s="150" t="s">
        <v>378</v>
      </c>
      <c r="C32" s="54" t="s">
        <v>496</v>
      </c>
      <c r="D32" s="167">
        <f>+D33</f>
        <v>0</v>
      </c>
      <c r="E32" s="168">
        <f>+E33</f>
        <v>0</v>
      </c>
    </row>
    <row r="33" spans="2:6" ht="30" x14ac:dyDescent="0.25">
      <c r="B33" s="150" t="s">
        <v>379</v>
      </c>
      <c r="C33" s="54" t="s">
        <v>497</v>
      </c>
      <c r="D33" s="167"/>
      <c r="E33" s="168"/>
    </row>
    <row r="34" spans="2:6" x14ac:dyDescent="0.25">
      <c r="B34" s="28">
        <v>1355</v>
      </c>
      <c r="C34" s="55" t="s">
        <v>38</v>
      </c>
      <c r="D34" s="167">
        <f>+D35+D38+D42+D40</f>
        <v>7317198</v>
      </c>
      <c r="E34" s="168">
        <f>+E35+E38+E40+E42</f>
        <v>10268768.710000001</v>
      </c>
    </row>
    <row r="35" spans="2:6" x14ac:dyDescent="0.25">
      <c r="B35" s="150" t="s">
        <v>380</v>
      </c>
      <c r="C35" s="54" t="s">
        <v>498</v>
      </c>
      <c r="D35" s="167">
        <f>+D36+D37</f>
        <v>4762517</v>
      </c>
      <c r="E35" s="169">
        <f>+E36+E37</f>
        <v>6505000</v>
      </c>
    </row>
    <row r="36" spans="2:6" ht="30" x14ac:dyDescent="0.25">
      <c r="B36" s="150" t="s">
        <v>381</v>
      </c>
      <c r="C36" s="54" t="s">
        <v>644</v>
      </c>
      <c r="D36" s="167">
        <v>1752517</v>
      </c>
      <c r="E36" s="169">
        <v>0</v>
      </c>
    </row>
    <row r="37" spans="2:6" ht="30" x14ac:dyDescent="0.25">
      <c r="B37" s="150" t="s">
        <v>382</v>
      </c>
      <c r="C37" s="54" t="s">
        <v>643</v>
      </c>
      <c r="D37" s="167">
        <v>3010000</v>
      </c>
      <c r="E37" s="169">
        <v>6505000</v>
      </c>
    </row>
    <row r="38" spans="2:6" x14ac:dyDescent="0.25">
      <c r="B38" s="150" t="s">
        <v>383</v>
      </c>
      <c r="C38" s="54" t="s">
        <v>48</v>
      </c>
      <c r="D38" s="167">
        <f>+D39</f>
        <v>2222765</v>
      </c>
      <c r="E38" s="168">
        <f>+E39</f>
        <v>3539959.08</v>
      </c>
    </row>
    <row r="39" spans="2:6" ht="30" x14ac:dyDescent="0.25">
      <c r="B39" s="150" t="s">
        <v>384</v>
      </c>
      <c r="C39" s="54" t="s">
        <v>499</v>
      </c>
      <c r="D39" s="167">
        <v>2222765</v>
      </c>
      <c r="E39" s="169">
        <v>3539959.08</v>
      </c>
    </row>
    <row r="40" spans="2:6" x14ac:dyDescent="0.25">
      <c r="B40" s="150">
        <v>135517</v>
      </c>
      <c r="C40" s="54" t="s">
        <v>657</v>
      </c>
      <c r="D40" s="167">
        <f>+D41</f>
        <v>232916</v>
      </c>
      <c r="E40" s="168">
        <f>+E41</f>
        <v>0</v>
      </c>
    </row>
    <row r="41" spans="2:6" ht="30" x14ac:dyDescent="0.25">
      <c r="B41" s="150" t="s">
        <v>385</v>
      </c>
      <c r="C41" s="54" t="s">
        <v>500</v>
      </c>
      <c r="D41" s="167">
        <v>232916</v>
      </c>
      <c r="E41" s="169">
        <v>0</v>
      </c>
    </row>
    <row r="42" spans="2:6" x14ac:dyDescent="0.25">
      <c r="B42" s="150" t="s">
        <v>386</v>
      </c>
      <c r="C42" s="54" t="s">
        <v>501</v>
      </c>
      <c r="D42" s="167">
        <f>+D43</f>
        <v>99000</v>
      </c>
      <c r="E42" s="169">
        <f>+E43</f>
        <v>223809.63</v>
      </c>
    </row>
    <row r="43" spans="2:6" ht="30" x14ac:dyDescent="0.25">
      <c r="B43" s="150" t="s">
        <v>387</v>
      </c>
      <c r="C43" s="54" t="s">
        <v>502</v>
      </c>
      <c r="D43" s="167">
        <v>99000</v>
      </c>
      <c r="E43" s="169">
        <v>223809.63</v>
      </c>
    </row>
    <row r="44" spans="2:6" s="25" customFormat="1" x14ac:dyDescent="0.25">
      <c r="B44" s="27">
        <v>14</v>
      </c>
      <c r="C44" s="56" t="s">
        <v>9</v>
      </c>
      <c r="D44" s="165">
        <f>+D45</f>
        <v>282164196</v>
      </c>
      <c r="E44" s="166">
        <f>+E45</f>
        <v>380044939.69999999</v>
      </c>
      <c r="F44" s="329">
        <f>+(E44-D44)/D44</f>
        <v>0.34689285560525185</v>
      </c>
    </row>
    <row r="45" spans="2:6" x14ac:dyDescent="0.25">
      <c r="B45" s="28">
        <v>1435</v>
      </c>
      <c r="C45" s="55" t="s">
        <v>39</v>
      </c>
      <c r="D45" s="167">
        <f>+D46</f>
        <v>282164196</v>
      </c>
      <c r="E45" s="168">
        <f>+E46</f>
        <v>380044939.69999999</v>
      </c>
    </row>
    <row r="46" spans="2:6" x14ac:dyDescent="0.25">
      <c r="B46" s="150" t="s">
        <v>388</v>
      </c>
      <c r="C46" s="54" t="s">
        <v>503</v>
      </c>
      <c r="D46" s="167">
        <f>+D47+D48+D49</f>
        <v>282164196</v>
      </c>
      <c r="E46" s="169">
        <f>+E47+E48</f>
        <v>380044939.69999999</v>
      </c>
    </row>
    <row r="47" spans="2:6" ht="30" x14ac:dyDescent="0.25">
      <c r="B47" s="150" t="s">
        <v>389</v>
      </c>
      <c r="C47" s="54" t="s">
        <v>504</v>
      </c>
      <c r="D47" s="167">
        <f>264680395+2842800</f>
        <v>267523195</v>
      </c>
      <c r="E47" s="169">
        <f>347143349.65+18000000</f>
        <v>365143349.64999998</v>
      </c>
    </row>
    <row r="48" spans="2:6" ht="30" x14ac:dyDescent="0.25">
      <c r="B48" s="150" t="s">
        <v>390</v>
      </c>
      <c r="C48" s="54" t="s">
        <v>505</v>
      </c>
      <c r="D48" s="167">
        <v>10786313</v>
      </c>
      <c r="E48" s="169">
        <v>14901590.050000001</v>
      </c>
    </row>
    <row r="49" spans="2:7" ht="30" x14ac:dyDescent="0.25">
      <c r="B49" s="150" t="s">
        <v>645</v>
      </c>
      <c r="C49" s="54" t="s">
        <v>646</v>
      </c>
      <c r="D49" s="167">
        <v>3854688</v>
      </c>
      <c r="E49" s="169">
        <v>0</v>
      </c>
    </row>
    <row r="50" spans="2:7" s="25" customFormat="1" x14ac:dyDescent="0.25">
      <c r="B50" s="27">
        <v>15</v>
      </c>
      <c r="C50" s="56" t="s">
        <v>10</v>
      </c>
      <c r="D50" s="165">
        <f>+D51+D55+D58+D61+D65</f>
        <v>185820019</v>
      </c>
      <c r="E50" s="166">
        <f>+E51+E55+E58+E61+E65</f>
        <v>169166118.09999999</v>
      </c>
      <c r="F50" s="329">
        <f>+(E50-D50)/D50</f>
        <v>-8.9623825191837952E-2</v>
      </c>
      <c r="G50" s="253"/>
    </row>
    <row r="51" spans="2:7" x14ac:dyDescent="0.25">
      <c r="B51" s="28">
        <v>1516</v>
      </c>
      <c r="C51" s="55" t="s">
        <v>40</v>
      </c>
      <c r="D51" s="167">
        <f>+D52</f>
        <v>95820188</v>
      </c>
      <c r="E51" s="168">
        <f>+E52</f>
        <v>95820188</v>
      </c>
      <c r="F51" s="50"/>
      <c r="G51" s="50"/>
    </row>
    <row r="52" spans="2:7" x14ac:dyDescent="0.25">
      <c r="B52" s="150" t="s">
        <v>391</v>
      </c>
      <c r="C52" s="54" t="s">
        <v>506</v>
      </c>
      <c r="D52" s="167">
        <f>+D53+D54</f>
        <v>95820188</v>
      </c>
      <c r="E52" s="169">
        <f>+E53+E54</f>
        <v>95820188</v>
      </c>
      <c r="F52" s="50"/>
      <c r="G52" s="50"/>
    </row>
    <row r="53" spans="2:7" ht="30" x14ac:dyDescent="0.25">
      <c r="B53" s="150" t="s">
        <v>392</v>
      </c>
      <c r="C53" s="54" t="s">
        <v>507</v>
      </c>
      <c r="D53" s="167">
        <v>56630188</v>
      </c>
      <c r="E53" s="169">
        <v>56630188</v>
      </c>
      <c r="F53" s="50"/>
      <c r="G53" s="50"/>
    </row>
    <row r="54" spans="2:7" ht="30" x14ac:dyDescent="0.25">
      <c r="B54" s="150" t="s">
        <v>393</v>
      </c>
      <c r="C54" s="54" t="s">
        <v>508</v>
      </c>
      <c r="D54" s="167">
        <v>39190000</v>
      </c>
      <c r="E54" s="169">
        <v>39190000</v>
      </c>
      <c r="F54" s="50"/>
      <c r="G54" s="50"/>
    </row>
    <row r="55" spans="2:7" x14ac:dyDescent="0.25">
      <c r="B55" s="150" t="s">
        <v>394</v>
      </c>
      <c r="C55" s="54" t="s">
        <v>509</v>
      </c>
      <c r="D55" s="167">
        <f>+D56</f>
        <v>0</v>
      </c>
      <c r="E55" s="169">
        <f>+E56</f>
        <v>209700</v>
      </c>
      <c r="F55" s="50"/>
      <c r="G55" s="50"/>
    </row>
    <row r="56" spans="2:7" x14ac:dyDescent="0.25">
      <c r="B56" s="150" t="s">
        <v>395</v>
      </c>
      <c r="C56" s="54" t="s">
        <v>510</v>
      </c>
      <c r="D56" s="167">
        <f>+D57</f>
        <v>0</v>
      </c>
      <c r="E56" s="169">
        <f>+E57</f>
        <v>209700</v>
      </c>
      <c r="F56" s="50"/>
      <c r="G56" s="50"/>
    </row>
    <row r="57" spans="2:7" ht="30" x14ac:dyDescent="0.25">
      <c r="B57" s="150" t="s">
        <v>396</v>
      </c>
      <c r="C57" s="54" t="s">
        <v>511</v>
      </c>
      <c r="D57" s="167">
        <v>0</v>
      </c>
      <c r="E57" s="169">
        <v>209700</v>
      </c>
      <c r="F57" s="50"/>
      <c r="G57" s="50"/>
    </row>
    <row r="58" spans="2:7" x14ac:dyDescent="0.25">
      <c r="B58" s="28">
        <v>1528</v>
      </c>
      <c r="C58" s="55" t="s">
        <v>41</v>
      </c>
      <c r="D58" s="167">
        <f>+D59</f>
        <v>7733836</v>
      </c>
      <c r="E58" s="168">
        <f>+E59</f>
        <v>8420905</v>
      </c>
      <c r="F58" s="50"/>
    </row>
    <row r="59" spans="2:7" x14ac:dyDescent="0.25">
      <c r="B59" s="150" t="s">
        <v>397</v>
      </c>
      <c r="C59" s="54" t="s">
        <v>512</v>
      </c>
      <c r="D59" s="167">
        <f>+D60</f>
        <v>7733836</v>
      </c>
      <c r="E59" s="169">
        <f>+E60</f>
        <v>8420905</v>
      </c>
      <c r="F59" s="50"/>
    </row>
    <row r="60" spans="2:7" ht="30" x14ac:dyDescent="0.25">
      <c r="B60" s="150" t="s">
        <v>398</v>
      </c>
      <c r="C60" s="54" t="s">
        <v>513</v>
      </c>
      <c r="D60" s="167">
        <v>7733836</v>
      </c>
      <c r="E60" s="169">
        <v>8420905</v>
      </c>
      <c r="F60" s="50"/>
    </row>
    <row r="61" spans="2:7" x14ac:dyDescent="0.25">
      <c r="B61" s="28">
        <v>1540</v>
      </c>
      <c r="C61" s="55" t="s">
        <v>42</v>
      </c>
      <c r="D61" s="167">
        <f>+D62</f>
        <v>110754795</v>
      </c>
      <c r="E61" s="168">
        <f>+D61</f>
        <v>110754795</v>
      </c>
      <c r="F61" s="50"/>
    </row>
    <row r="62" spans="2:7" x14ac:dyDescent="0.25">
      <c r="B62" s="150" t="s">
        <v>399</v>
      </c>
      <c r="C62" s="54" t="s">
        <v>42</v>
      </c>
      <c r="D62" s="167">
        <f>+D63+D64</f>
        <v>110754795</v>
      </c>
      <c r="E62" s="169">
        <f>+E63+E64</f>
        <v>110754795</v>
      </c>
      <c r="F62" s="50"/>
    </row>
    <row r="63" spans="2:7" ht="30" x14ac:dyDescent="0.25">
      <c r="B63" s="150" t="s">
        <v>400</v>
      </c>
      <c r="C63" s="54" t="s">
        <v>514</v>
      </c>
      <c r="D63" s="167">
        <v>45000000</v>
      </c>
      <c r="E63" s="169">
        <v>45000000</v>
      </c>
      <c r="F63" s="50"/>
    </row>
    <row r="64" spans="2:7" ht="30" x14ac:dyDescent="0.25">
      <c r="B64" s="150" t="s">
        <v>401</v>
      </c>
      <c r="C64" s="54" t="s">
        <v>515</v>
      </c>
      <c r="D64" s="167">
        <v>65754795</v>
      </c>
      <c r="E64" s="169">
        <v>65754795</v>
      </c>
      <c r="F64" s="50"/>
    </row>
    <row r="65" spans="2:6" x14ac:dyDescent="0.25">
      <c r="B65" s="28">
        <v>1592</v>
      </c>
      <c r="C65" s="55" t="s">
        <v>43</v>
      </c>
      <c r="D65" s="167">
        <f>+D66+D68+D70</f>
        <v>-28488800</v>
      </c>
      <c r="E65" s="168">
        <f>+E66+E68+E70</f>
        <v>-46039469.899999999</v>
      </c>
    </row>
    <row r="66" spans="2:6" x14ac:dyDescent="0.25">
      <c r="B66" s="150" t="s">
        <v>402</v>
      </c>
      <c r="C66" s="54" t="s">
        <v>40</v>
      </c>
      <c r="D66" s="167">
        <f>+D67</f>
        <v>-4791000</v>
      </c>
      <c r="E66" s="169">
        <f>+E67</f>
        <v>-9582009.4000000004</v>
      </c>
    </row>
    <row r="67" spans="2:6" ht="30" x14ac:dyDescent="0.25">
      <c r="B67" s="150" t="s">
        <v>403</v>
      </c>
      <c r="C67" s="54" t="s">
        <v>516</v>
      </c>
      <c r="D67" s="167">
        <v>-4791000</v>
      </c>
      <c r="E67" s="169">
        <v>-9582009.4000000004</v>
      </c>
    </row>
    <row r="68" spans="2:6" x14ac:dyDescent="0.25">
      <c r="B68" s="150" t="s">
        <v>404</v>
      </c>
      <c r="C68" s="54" t="s">
        <v>517</v>
      </c>
      <c r="D68" s="167">
        <f>+D69</f>
        <v>-1546800</v>
      </c>
      <c r="E68" s="169">
        <f>+E69</f>
        <v>-3230981</v>
      </c>
    </row>
    <row r="69" spans="2:6" ht="30" x14ac:dyDescent="0.25">
      <c r="B69" s="150" t="s">
        <v>405</v>
      </c>
      <c r="C69" s="54" t="s">
        <v>518</v>
      </c>
      <c r="D69" s="167">
        <v>-1546800</v>
      </c>
      <c r="E69" s="169">
        <v>-3230981</v>
      </c>
    </row>
    <row r="70" spans="2:6" ht="15.75" thickBot="1" x14ac:dyDescent="0.3">
      <c r="B70" s="157" t="s">
        <v>406</v>
      </c>
      <c r="C70" s="151" t="s">
        <v>42</v>
      </c>
      <c r="D70" s="170">
        <f>+D71</f>
        <v>-22151000</v>
      </c>
      <c r="E70" s="171">
        <f>+E71</f>
        <v>-33226479.5</v>
      </c>
    </row>
    <row r="71" spans="2:6" ht="30.75" thickBot="1" x14ac:dyDescent="0.3">
      <c r="B71" s="158" t="s">
        <v>407</v>
      </c>
      <c r="C71" s="153" t="s">
        <v>519</v>
      </c>
      <c r="D71" s="172">
        <v>-22151000</v>
      </c>
      <c r="E71" s="173">
        <v>-33226479.5</v>
      </c>
      <c r="F71" s="61"/>
    </row>
    <row r="72" spans="2:6" x14ac:dyDescent="0.25">
      <c r="B72" s="26" t="s">
        <v>11</v>
      </c>
      <c r="C72" s="149" t="s">
        <v>12</v>
      </c>
      <c r="D72" s="163">
        <f>+D73+D94+D98+D131+D142+D149</f>
        <v>216085569</v>
      </c>
      <c r="E72" s="164">
        <f>+E73+E94+E98+E131+E142+E149</f>
        <v>397970443.14999992</v>
      </c>
      <c r="F72" s="329">
        <f>+(E72-D72)/D72</f>
        <v>0.84172615039368925</v>
      </c>
    </row>
    <row r="73" spans="2:6" x14ac:dyDescent="0.25">
      <c r="B73" s="27">
        <v>21</v>
      </c>
      <c r="C73" s="56" t="s">
        <v>44</v>
      </c>
      <c r="D73" s="165">
        <f>+D74</f>
        <v>189270201</v>
      </c>
      <c r="E73" s="166">
        <f>+E74</f>
        <v>270162921.24999994</v>
      </c>
      <c r="F73" s="61">
        <f>+E73-D73</f>
        <v>80892720.24999994</v>
      </c>
    </row>
    <row r="74" spans="2:6" x14ac:dyDescent="0.25">
      <c r="B74" s="28">
        <v>2105</v>
      </c>
      <c r="C74" s="55" t="s">
        <v>45</v>
      </c>
      <c r="D74" s="167">
        <f>+D75</f>
        <v>189270201</v>
      </c>
      <c r="E74" s="168">
        <f>+E75</f>
        <v>270162921.24999994</v>
      </c>
    </row>
    <row r="75" spans="2:6" x14ac:dyDescent="0.25">
      <c r="B75" s="150" t="s">
        <v>408</v>
      </c>
      <c r="C75" s="54" t="s">
        <v>44</v>
      </c>
      <c r="D75" s="167">
        <v>189270201</v>
      </c>
      <c r="E75" s="169">
        <f>SUM(E76:E93)</f>
        <v>270162921.24999994</v>
      </c>
    </row>
    <row r="76" spans="2:6" ht="30" x14ac:dyDescent="0.25">
      <c r="B76" s="150" t="s">
        <v>409</v>
      </c>
      <c r="C76" s="54" t="s">
        <v>520</v>
      </c>
      <c r="D76" s="167"/>
      <c r="E76" s="169">
        <v>9589794.4700000007</v>
      </c>
    </row>
    <row r="77" spans="2:6" ht="30" x14ac:dyDescent="0.25">
      <c r="B77" s="150" t="s">
        <v>410</v>
      </c>
      <c r="C77" s="54" t="s">
        <v>521</v>
      </c>
      <c r="D77" s="167"/>
      <c r="E77" s="169">
        <v>7959893</v>
      </c>
    </row>
    <row r="78" spans="2:6" ht="30" x14ac:dyDescent="0.25">
      <c r="B78" s="150" t="s">
        <v>411</v>
      </c>
      <c r="C78" s="54" t="s">
        <v>522</v>
      </c>
      <c r="D78" s="167"/>
      <c r="E78" s="169">
        <v>5548841</v>
      </c>
    </row>
    <row r="79" spans="2:6" ht="30" x14ac:dyDescent="0.25">
      <c r="B79" s="150" t="s">
        <v>412</v>
      </c>
      <c r="C79" s="54" t="s">
        <v>523</v>
      </c>
      <c r="D79" s="167"/>
      <c r="E79" s="169">
        <v>7466968</v>
      </c>
    </row>
    <row r="80" spans="2:6" ht="30" x14ac:dyDescent="0.25">
      <c r="B80" s="150" t="s">
        <v>413</v>
      </c>
      <c r="C80" s="54" t="s">
        <v>524</v>
      </c>
      <c r="D80" s="167"/>
      <c r="E80" s="169">
        <v>18275496</v>
      </c>
    </row>
    <row r="81" spans="2:6" ht="30" x14ac:dyDescent="0.25">
      <c r="B81" s="150" t="s">
        <v>414</v>
      </c>
      <c r="C81" s="54" t="s">
        <v>525</v>
      </c>
      <c r="D81" s="167"/>
      <c r="E81" s="169">
        <v>1014842</v>
      </c>
    </row>
    <row r="82" spans="2:6" ht="30" x14ac:dyDescent="0.25">
      <c r="B82" s="150" t="s">
        <v>415</v>
      </c>
      <c r="C82" s="54" t="s">
        <v>526</v>
      </c>
      <c r="D82" s="167"/>
      <c r="E82" s="169">
        <v>77340796</v>
      </c>
    </row>
    <row r="83" spans="2:6" ht="30" x14ac:dyDescent="0.25">
      <c r="B83" s="150" t="s">
        <v>416</v>
      </c>
      <c r="C83" s="54" t="s">
        <v>527</v>
      </c>
      <c r="D83" s="167"/>
      <c r="E83" s="169">
        <v>16978922.609999999</v>
      </c>
    </row>
    <row r="84" spans="2:6" ht="30" x14ac:dyDescent="0.25">
      <c r="B84" s="150" t="s">
        <v>417</v>
      </c>
      <c r="C84" s="54" t="s">
        <v>528</v>
      </c>
      <c r="D84" s="167"/>
      <c r="E84" s="169">
        <v>20401922</v>
      </c>
    </row>
    <row r="85" spans="2:6" ht="30" x14ac:dyDescent="0.25">
      <c r="B85" s="150" t="s">
        <v>418</v>
      </c>
      <c r="C85" s="54" t="s">
        <v>529</v>
      </c>
      <c r="D85" s="167"/>
      <c r="E85" s="169">
        <v>23202444</v>
      </c>
    </row>
    <row r="86" spans="2:6" ht="30" x14ac:dyDescent="0.25">
      <c r="B86" s="150" t="s">
        <v>419</v>
      </c>
      <c r="C86" s="54" t="s">
        <v>530</v>
      </c>
      <c r="D86" s="167"/>
      <c r="E86" s="169">
        <v>35423851.159999996</v>
      </c>
    </row>
    <row r="87" spans="2:6" ht="30" x14ac:dyDescent="0.25">
      <c r="B87" s="150" t="s">
        <v>420</v>
      </c>
      <c r="C87" s="54" t="s">
        <v>531</v>
      </c>
      <c r="D87" s="167"/>
      <c r="E87" s="169">
        <v>7475621.0300000003</v>
      </c>
    </row>
    <row r="88" spans="2:6" ht="30" x14ac:dyDescent="0.25">
      <c r="B88" s="159" t="s">
        <v>421</v>
      </c>
      <c r="C88" s="57" t="s">
        <v>532</v>
      </c>
      <c r="D88" s="167"/>
      <c r="E88" s="169">
        <v>12691947.32</v>
      </c>
    </row>
    <row r="89" spans="2:6" ht="30" x14ac:dyDescent="0.25">
      <c r="B89" s="159" t="s">
        <v>422</v>
      </c>
      <c r="C89" s="57" t="s">
        <v>533</v>
      </c>
      <c r="D89" s="167"/>
      <c r="E89" s="169">
        <v>20057081.190000001</v>
      </c>
    </row>
    <row r="90" spans="2:6" ht="30" x14ac:dyDescent="0.25">
      <c r="B90" s="150" t="s">
        <v>423</v>
      </c>
      <c r="C90" s="54" t="s">
        <v>534</v>
      </c>
      <c r="D90" s="167"/>
      <c r="E90" s="169">
        <v>103.29</v>
      </c>
    </row>
    <row r="91" spans="2:6" ht="30" x14ac:dyDescent="0.25">
      <c r="B91" s="150" t="s">
        <v>424</v>
      </c>
      <c r="C91" s="54" t="s">
        <v>535</v>
      </c>
      <c r="D91" s="167"/>
      <c r="E91" s="169">
        <v>3087708.85</v>
      </c>
    </row>
    <row r="92" spans="2:6" ht="30" x14ac:dyDescent="0.25">
      <c r="B92" s="150" t="s">
        <v>425</v>
      </c>
      <c r="C92" s="54" t="s">
        <v>536</v>
      </c>
      <c r="D92" s="167"/>
      <c r="E92" s="169">
        <v>3384279.28</v>
      </c>
    </row>
    <row r="93" spans="2:6" ht="30" x14ac:dyDescent="0.25">
      <c r="B93" s="150" t="s">
        <v>426</v>
      </c>
      <c r="C93" s="54" t="s">
        <v>537</v>
      </c>
      <c r="D93" s="167"/>
      <c r="E93" s="169">
        <v>262410.05</v>
      </c>
    </row>
    <row r="94" spans="2:6" x14ac:dyDescent="0.25">
      <c r="B94" s="27">
        <v>22</v>
      </c>
      <c r="C94" s="56" t="s">
        <v>46</v>
      </c>
      <c r="D94" s="165">
        <f t="shared" ref="D94:E96" si="0">+D95</f>
        <v>20441030</v>
      </c>
      <c r="E94" s="166">
        <f t="shared" si="0"/>
        <v>121099882.45</v>
      </c>
      <c r="F94" s="61">
        <f>+E94-D94</f>
        <v>100658852.45</v>
      </c>
    </row>
    <row r="95" spans="2:6" x14ac:dyDescent="0.25">
      <c r="B95" s="28">
        <v>2205</v>
      </c>
      <c r="C95" s="55" t="s">
        <v>47</v>
      </c>
      <c r="D95" s="167">
        <f t="shared" si="0"/>
        <v>20441030</v>
      </c>
      <c r="E95" s="168">
        <f t="shared" si="0"/>
        <v>121099882.45</v>
      </c>
    </row>
    <row r="96" spans="2:6" x14ac:dyDescent="0.25">
      <c r="B96" s="150" t="s">
        <v>427</v>
      </c>
      <c r="C96" s="54" t="s">
        <v>538</v>
      </c>
      <c r="D96" s="167">
        <f t="shared" si="0"/>
        <v>20441030</v>
      </c>
      <c r="E96" s="169">
        <f t="shared" si="0"/>
        <v>121099882.45</v>
      </c>
    </row>
    <row r="97" spans="2:5" ht="30" x14ac:dyDescent="0.25">
      <c r="B97" s="150" t="s">
        <v>428</v>
      </c>
      <c r="C97" s="54" t="s">
        <v>539</v>
      </c>
      <c r="D97" s="167">
        <v>20441030</v>
      </c>
      <c r="E97" s="169">
        <v>121099882.45</v>
      </c>
    </row>
    <row r="98" spans="2:5" x14ac:dyDescent="0.25">
      <c r="B98" s="27">
        <v>23</v>
      </c>
      <c r="C98" s="56" t="s">
        <v>13</v>
      </c>
      <c r="D98" s="165">
        <f>+D99+D101+D112+D116+D127</f>
        <v>529397</v>
      </c>
      <c r="E98" s="166">
        <f>+E99+E101+E112+E116+E127</f>
        <v>815139.45</v>
      </c>
    </row>
    <row r="99" spans="2:5" x14ac:dyDescent="0.25">
      <c r="B99" s="150" t="s">
        <v>429</v>
      </c>
      <c r="C99" s="54" t="s">
        <v>540</v>
      </c>
      <c r="D99" s="165">
        <f>+D100</f>
        <v>0</v>
      </c>
      <c r="E99" s="169">
        <f>+E100</f>
        <v>0</v>
      </c>
    </row>
    <row r="100" spans="2:5" ht="30" x14ac:dyDescent="0.25">
      <c r="B100" s="150" t="s">
        <v>430</v>
      </c>
      <c r="C100" s="54" t="s">
        <v>541</v>
      </c>
      <c r="D100" s="165">
        <v>0</v>
      </c>
      <c r="E100" s="169">
        <v>0</v>
      </c>
    </row>
    <row r="101" spans="2:5" x14ac:dyDescent="0.25">
      <c r="B101" s="28">
        <v>2365</v>
      </c>
      <c r="C101" s="55" t="s">
        <v>48</v>
      </c>
      <c r="D101" s="167">
        <f>+D102+D108</f>
        <v>319527</v>
      </c>
      <c r="E101" s="168">
        <f>+E104+E108+E110</f>
        <v>315138.26</v>
      </c>
    </row>
    <row r="102" spans="2:5" x14ac:dyDescent="0.25">
      <c r="B102" s="28">
        <v>236515</v>
      </c>
      <c r="C102" s="55" t="s">
        <v>649</v>
      </c>
      <c r="D102" s="167">
        <f>+D103</f>
        <v>8069</v>
      </c>
      <c r="E102" s="168"/>
    </row>
    <row r="103" spans="2:5" x14ac:dyDescent="0.25">
      <c r="B103" s="28" t="s">
        <v>647</v>
      </c>
      <c r="C103" s="55" t="s">
        <v>648</v>
      </c>
      <c r="D103" s="167">
        <v>8069</v>
      </c>
      <c r="E103" s="168"/>
    </row>
    <row r="104" spans="2:5" x14ac:dyDescent="0.25">
      <c r="B104" s="150" t="s">
        <v>431</v>
      </c>
      <c r="C104" s="54" t="s">
        <v>68</v>
      </c>
      <c r="D104" s="167">
        <f>+D105+D106+D107</f>
        <v>0</v>
      </c>
      <c r="E104" s="169">
        <f>SUM(E105:E107)</f>
        <v>24138</v>
      </c>
    </row>
    <row r="105" spans="2:5" ht="30" x14ac:dyDescent="0.25">
      <c r="B105" s="150" t="s">
        <v>432</v>
      </c>
      <c r="C105" s="54" t="s">
        <v>542</v>
      </c>
      <c r="D105" s="167"/>
      <c r="E105" s="169"/>
    </row>
    <row r="106" spans="2:5" ht="30" x14ac:dyDescent="0.25">
      <c r="B106" s="150" t="s">
        <v>433</v>
      </c>
      <c r="C106" s="54" t="s">
        <v>543</v>
      </c>
      <c r="D106" s="167"/>
      <c r="E106" s="169">
        <v>0</v>
      </c>
    </row>
    <row r="107" spans="2:5" ht="30" x14ac:dyDescent="0.25">
      <c r="B107" s="150" t="s">
        <v>434</v>
      </c>
      <c r="C107" s="54" t="s">
        <v>544</v>
      </c>
      <c r="D107" s="167"/>
      <c r="E107" s="169">
        <v>24138</v>
      </c>
    </row>
    <row r="108" spans="2:5" x14ac:dyDescent="0.25">
      <c r="B108" s="150" t="s">
        <v>435</v>
      </c>
      <c r="C108" s="54" t="s">
        <v>545</v>
      </c>
      <c r="D108" s="167">
        <f>+D109</f>
        <v>311458</v>
      </c>
      <c r="E108" s="169">
        <f>+E109</f>
        <v>291000.26</v>
      </c>
    </row>
    <row r="109" spans="2:5" ht="30" x14ac:dyDescent="0.25">
      <c r="B109" s="150" t="s">
        <v>436</v>
      </c>
      <c r="C109" s="54" t="s">
        <v>546</v>
      </c>
      <c r="D109" s="167">
        <v>311458</v>
      </c>
      <c r="E109" s="169">
        <v>291000.26</v>
      </c>
    </row>
    <row r="110" spans="2:5" x14ac:dyDescent="0.25">
      <c r="B110" s="150" t="s">
        <v>437</v>
      </c>
      <c r="C110" s="54" t="s">
        <v>547</v>
      </c>
      <c r="D110" s="167">
        <f>+D111</f>
        <v>0</v>
      </c>
      <c r="E110" s="169">
        <f>+E111</f>
        <v>0</v>
      </c>
    </row>
    <row r="111" spans="2:5" ht="30" x14ac:dyDescent="0.25">
      <c r="B111" s="150" t="s">
        <v>438</v>
      </c>
      <c r="C111" s="54" t="s">
        <v>548</v>
      </c>
      <c r="D111" s="167">
        <v>0</v>
      </c>
      <c r="E111" s="169">
        <v>0</v>
      </c>
    </row>
    <row r="112" spans="2:5" ht="14.25" customHeight="1" x14ac:dyDescent="0.25">
      <c r="B112" s="28">
        <v>2367</v>
      </c>
      <c r="C112" s="55" t="s">
        <v>49</v>
      </c>
      <c r="D112" s="167">
        <f>+D113</f>
        <v>33454</v>
      </c>
      <c r="E112" s="168">
        <f>+E113</f>
        <v>66141.19</v>
      </c>
    </row>
    <row r="113" spans="2:6" x14ac:dyDescent="0.25">
      <c r="B113" s="150" t="s">
        <v>439</v>
      </c>
      <c r="C113" s="54" t="s">
        <v>549</v>
      </c>
      <c r="D113" s="167">
        <f>+D114+D115</f>
        <v>33454</v>
      </c>
      <c r="E113" s="169">
        <f>+E114+E115</f>
        <v>66141.19</v>
      </c>
    </row>
    <row r="114" spans="2:6" ht="30" x14ac:dyDescent="0.25">
      <c r="B114" s="150" t="s">
        <v>440</v>
      </c>
      <c r="C114" s="54" t="s">
        <v>550</v>
      </c>
      <c r="D114" s="167">
        <v>0</v>
      </c>
      <c r="E114" s="169">
        <v>0</v>
      </c>
    </row>
    <row r="115" spans="2:6" ht="30" x14ac:dyDescent="0.25">
      <c r="B115" s="150" t="s">
        <v>441</v>
      </c>
      <c r="C115" s="54" t="s">
        <v>551</v>
      </c>
      <c r="D115" s="167">
        <v>33454</v>
      </c>
      <c r="E115" s="169">
        <v>66141.19</v>
      </c>
    </row>
    <row r="116" spans="2:6" x14ac:dyDescent="0.25">
      <c r="B116" s="28">
        <v>2370</v>
      </c>
      <c r="C116" s="55" t="s">
        <v>50</v>
      </c>
      <c r="D116" s="167">
        <f>+D117</f>
        <v>88208</v>
      </c>
      <c r="E116" s="168">
        <f>+E117+E121+E123</f>
        <v>150900</v>
      </c>
    </row>
    <row r="117" spans="2:6" x14ac:dyDescent="0.25">
      <c r="B117" s="150" t="s">
        <v>442</v>
      </c>
      <c r="C117" s="54" t="s">
        <v>552</v>
      </c>
      <c r="D117" s="167">
        <f>+D118+D119+D120</f>
        <v>88208</v>
      </c>
      <c r="E117" s="169">
        <f>SUM(E118:E120)</f>
        <v>70800</v>
      </c>
    </row>
    <row r="118" spans="2:6" ht="30" x14ac:dyDescent="0.25">
      <c r="B118" s="150" t="s">
        <v>443</v>
      </c>
      <c r="C118" s="54" t="s">
        <v>313</v>
      </c>
      <c r="D118" s="167">
        <v>29402.666666666668</v>
      </c>
      <c r="E118" s="169">
        <v>23600</v>
      </c>
      <c r="F118" s="59"/>
    </row>
    <row r="119" spans="2:6" ht="30" x14ac:dyDescent="0.25">
      <c r="B119" s="150" t="s">
        <v>444</v>
      </c>
      <c r="C119" s="54" t="s">
        <v>314</v>
      </c>
      <c r="D119" s="167">
        <v>29402.666666666668</v>
      </c>
      <c r="E119" s="169">
        <v>23600</v>
      </c>
    </row>
    <row r="120" spans="2:6" ht="30" x14ac:dyDescent="0.25">
      <c r="B120" s="150" t="s">
        <v>445</v>
      </c>
      <c r="C120" s="54" t="s">
        <v>553</v>
      </c>
      <c r="D120" s="167">
        <v>29402.666666666668</v>
      </c>
      <c r="E120" s="169">
        <v>23600</v>
      </c>
    </row>
    <row r="121" spans="2:6" x14ac:dyDescent="0.25">
      <c r="B121" s="150" t="s">
        <v>446</v>
      </c>
      <c r="C121" s="54" t="s">
        <v>554</v>
      </c>
      <c r="D121" s="167">
        <f>+D122</f>
        <v>0</v>
      </c>
      <c r="E121" s="169">
        <f>+E122</f>
        <v>9300</v>
      </c>
    </row>
    <row r="122" spans="2:6" ht="30" x14ac:dyDescent="0.25">
      <c r="B122" s="150" t="s">
        <v>447</v>
      </c>
      <c r="C122" s="54" t="s">
        <v>311</v>
      </c>
      <c r="D122" s="167">
        <v>0</v>
      </c>
      <c r="E122" s="169">
        <v>9300</v>
      </c>
    </row>
    <row r="123" spans="2:6" x14ac:dyDescent="0.25">
      <c r="B123" s="150" t="s">
        <v>448</v>
      </c>
      <c r="C123" s="54" t="s">
        <v>555</v>
      </c>
      <c r="D123" s="167">
        <f>+D124+D125+D126</f>
        <v>0</v>
      </c>
      <c r="E123" s="169">
        <f>SUM(E124:E126)</f>
        <v>70800</v>
      </c>
    </row>
    <row r="124" spans="2:6" ht="30" x14ac:dyDescent="0.25">
      <c r="B124" s="150" t="s">
        <v>449</v>
      </c>
      <c r="C124" s="54" t="s">
        <v>323</v>
      </c>
      <c r="D124" s="167">
        <v>0</v>
      </c>
      <c r="E124" s="169">
        <v>0</v>
      </c>
    </row>
    <row r="125" spans="2:6" ht="30" x14ac:dyDescent="0.25">
      <c r="B125" s="150" t="s">
        <v>450</v>
      </c>
      <c r="C125" s="54" t="s">
        <v>556</v>
      </c>
      <c r="D125" s="167">
        <v>0</v>
      </c>
      <c r="E125" s="169">
        <v>0</v>
      </c>
    </row>
    <row r="126" spans="2:6" ht="30" x14ac:dyDescent="0.25">
      <c r="B126" s="150" t="s">
        <v>451</v>
      </c>
      <c r="C126" s="54" t="s">
        <v>557</v>
      </c>
      <c r="D126" s="167">
        <v>0</v>
      </c>
      <c r="E126" s="169">
        <v>70800</v>
      </c>
    </row>
    <row r="127" spans="2:6" x14ac:dyDescent="0.25">
      <c r="B127" s="28">
        <v>2380</v>
      </c>
      <c r="C127" s="55" t="s">
        <v>51</v>
      </c>
      <c r="D127" s="167">
        <f>+D128</f>
        <v>88208</v>
      </c>
      <c r="E127" s="168">
        <f>+E128</f>
        <v>282960</v>
      </c>
    </row>
    <row r="128" spans="2:6" x14ac:dyDescent="0.25">
      <c r="B128" s="150" t="s">
        <v>452</v>
      </c>
      <c r="C128" s="54" t="s">
        <v>558</v>
      </c>
      <c r="D128" s="167">
        <v>88208</v>
      </c>
      <c r="E128" s="169">
        <f>SUM(E129:E130)</f>
        <v>282960</v>
      </c>
    </row>
    <row r="129" spans="2:5" ht="30" x14ac:dyDescent="0.25">
      <c r="B129" s="150" t="s">
        <v>453</v>
      </c>
      <c r="C129" s="54" t="s">
        <v>559</v>
      </c>
      <c r="D129" s="167"/>
      <c r="E129" s="169">
        <v>282960</v>
      </c>
    </row>
    <row r="130" spans="2:5" ht="30" x14ac:dyDescent="0.25">
      <c r="B130" s="150" t="s">
        <v>454</v>
      </c>
      <c r="C130" s="54" t="s">
        <v>560</v>
      </c>
      <c r="D130" s="167"/>
      <c r="E130" s="169">
        <v>0</v>
      </c>
    </row>
    <row r="131" spans="2:5" x14ac:dyDescent="0.25">
      <c r="B131" s="27">
        <v>24</v>
      </c>
      <c r="C131" s="56" t="s">
        <v>52</v>
      </c>
      <c r="D131" s="165">
        <f>+D132</f>
        <v>5844941</v>
      </c>
      <c r="E131" s="166">
        <f>+E132</f>
        <v>4435000</v>
      </c>
    </row>
    <row r="132" spans="2:5" x14ac:dyDescent="0.25">
      <c r="B132" s="28">
        <v>2408</v>
      </c>
      <c r="C132" s="55" t="s">
        <v>53</v>
      </c>
      <c r="D132" s="167">
        <f>+D133+D139+D141</f>
        <v>5844941</v>
      </c>
      <c r="E132" s="168">
        <f>+E133+E134+E135+E136+E139</f>
        <v>4435000</v>
      </c>
    </row>
    <row r="133" spans="2:5" ht="30" x14ac:dyDescent="0.25">
      <c r="B133" s="150" t="s">
        <v>455</v>
      </c>
      <c r="C133" s="54" t="s">
        <v>561</v>
      </c>
      <c r="D133" s="167">
        <v>262917</v>
      </c>
      <c r="E133" s="169">
        <v>0</v>
      </c>
    </row>
    <row r="134" spans="2:5" ht="30" x14ac:dyDescent="0.25">
      <c r="B134" s="150" t="s">
        <v>456</v>
      </c>
      <c r="C134" s="54" t="s">
        <v>562</v>
      </c>
      <c r="D134" s="167"/>
      <c r="E134" s="169">
        <v>0</v>
      </c>
    </row>
    <row r="135" spans="2:5" ht="30" x14ac:dyDescent="0.25">
      <c r="B135" s="150" t="s">
        <v>457</v>
      </c>
      <c r="C135" s="54" t="s">
        <v>563</v>
      </c>
      <c r="D135" s="167"/>
      <c r="E135" s="169">
        <v>0</v>
      </c>
    </row>
    <row r="136" spans="2:5" x14ac:dyDescent="0.25">
      <c r="B136" s="150" t="s">
        <v>458</v>
      </c>
      <c r="C136" s="54" t="s">
        <v>564</v>
      </c>
      <c r="D136" s="167">
        <v>0</v>
      </c>
      <c r="E136" s="169">
        <f>SUM(E137:E138)</f>
        <v>0</v>
      </c>
    </row>
    <row r="137" spans="2:5" ht="30" x14ac:dyDescent="0.25">
      <c r="B137" s="150" t="s">
        <v>459</v>
      </c>
      <c r="C137" s="54" t="s">
        <v>565</v>
      </c>
      <c r="D137" s="167"/>
      <c r="E137" s="169">
        <v>0</v>
      </c>
    </row>
    <row r="138" spans="2:5" ht="30" x14ac:dyDescent="0.25">
      <c r="B138" s="150" t="s">
        <v>460</v>
      </c>
      <c r="C138" s="54" t="s">
        <v>566</v>
      </c>
      <c r="D138" s="167"/>
      <c r="E138" s="169">
        <v>0</v>
      </c>
    </row>
    <row r="139" spans="2:5" x14ac:dyDescent="0.25">
      <c r="B139" s="150" t="s">
        <v>461</v>
      </c>
      <c r="C139" s="54" t="s">
        <v>567</v>
      </c>
      <c r="D139" s="167">
        <f>+D140</f>
        <v>5960000</v>
      </c>
      <c r="E139" s="169">
        <f>+E140</f>
        <v>4435000</v>
      </c>
    </row>
    <row r="140" spans="2:5" ht="30" x14ac:dyDescent="0.25">
      <c r="B140" s="150" t="s">
        <v>462</v>
      </c>
      <c r="C140" s="54" t="s">
        <v>568</v>
      </c>
      <c r="D140" s="167">
        <v>5960000</v>
      </c>
      <c r="E140" s="169">
        <v>4435000</v>
      </c>
    </row>
    <row r="141" spans="2:5" x14ac:dyDescent="0.25">
      <c r="B141" s="150" t="s">
        <v>650</v>
      </c>
      <c r="C141" s="54" t="s">
        <v>651</v>
      </c>
      <c r="D141" s="167">
        <v>-377976</v>
      </c>
      <c r="E141" s="169"/>
    </row>
    <row r="142" spans="2:5" x14ac:dyDescent="0.25">
      <c r="B142" s="160" t="s">
        <v>463</v>
      </c>
      <c r="C142" s="60" t="s">
        <v>569</v>
      </c>
      <c r="D142" s="165">
        <f>+D143</f>
        <v>0</v>
      </c>
      <c r="E142" s="174">
        <f>+E143+E145+E147</f>
        <v>0</v>
      </c>
    </row>
    <row r="143" spans="2:5" x14ac:dyDescent="0.25">
      <c r="B143" s="150" t="s">
        <v>464</v>
      </c>
      <c r="C143" s="54" t="s">
        <v>303</v>
      </c>
      <c r="D143" s="167">
        <f>+D144</f>
        <v>0</v>
      </c>
      <c r="E143" s="169">
        <f>+E144</f>
        <v>0</v>
      </c>
    </row>
    <row r="144" spans="2:5" ht="30" x14ac:dyDescent="0.25">
      <c r="B144" s="150" t="s">
        <v>465</v>
      </c>
      <c r="C144" s="54" t="s">
        <v>570</v>
      </c>
      <c r="D144" s="167"/>
      <c r="E144" s="169">
        <v>0</v>
      </c>
    </row>
    <row r="145" spans="2:9" x14ac:dyDescent="0.25">
      <c r="B145" s="150" t="s">
        <v>466</v>
      </c>
      <c r="C145" s="54" t="s">
        <v>305</v>
      </c>
      <c r="D145" s="167">
        <f>+D146</f>
        <v>0</v>
      </c>
      <c r="E145" s="169">
        <f>+E146</f>
        <v>0</v>
      </c>
    </row>
    <row r="146" spans="2:9" ht="30" x14ac:dyDescent="0.25">
      <c r="B146" s="150" t="s">
        <v>467</v>
      </c>
      <c r="C146" s="54" t="s">
        <v>306</v>
      </c>
      <c r="D146" s="167"/>
      <c r="E146" s="169">
        <v>0</v>
      </c>
    </row>
    <row r="147" spans="2:9" x14ac:dyDescent="0.25">
      <c r="B147" s="150" t="s">
        <v>468</v>
      </c>
      <c r="C147" s="54" t="s">
        <v>571</v>
      </c>
      <c r="D147" s="167">
        <f>+D148</f>
        <v>0</v>
      </c>
      <c r="E147" s="169">
        <f>+E148</f>
        <v>0</v>
      </c>
    </row>
    <row r="148" spans="2:9" ht="30" x14ac:dyDescent="0.25">
      <c r="B148" s="150" t="s">
        <v>469</v>
      </c>
      <c r="C148" s="54" t="s">
        <v>572</v>
      </c>
      <c r="D148" s="167"/>
      <c r="E148" s="169">
        <v>0</v>
      </c>
    </row>
    <row r="149" spans="2:9" x14ac:dyDescent="0.25">
      <c r="B149" s="160" t="s">
        <v>470</v>
      </c>
      <c r="C149" s="60" t="s">
        <v>573</v>
      </c>
      <c r="D149" s="165">
        <f>+D150</f>
        <v>0</v>
      </c>
      <c r="E149" s="174">
        <f>+E150</f>
        <v>1457500</v>
      </c>
    </row>
    <row r="150" spans="2:9" x14ac:dyDescent="0.25">
      <c r="B150" s="150" t="s">
        <v>471</v>
      </c>
      <c r="C150" s="54" t="s">
        <v>574</v>
      </c>
      <c r="D150" s="167"/>
      <c r="E150" s="169">
        <f>+E151</f>
        <v>1457500</v>
      </c>
    </row>
    <row r="151" spans="2:9" ht="15.75" thickBot="1" x14ac:dyDescent="0.3">
      <c r="B151" s="157" t="s">
        <v>472</v>
      </c>
      <c r="C151" s="151" t="s">
        <v>300</v>
      </c>
      <c r="D151" s="170">
        <f>+D152+D153</f>
        <v>0</v>
      </c>
      <c r="E151" s="171">
        <f>+E152+E153</f>
        <v>1457500</v>
      </c>
    </row>
    <row r="152" spans="2:9" ht="30" x14ac:dyDescent="0.25">
      <c r="B152" s="161" t="s">
        <v>473</v>
      </c>
      <c r="C152" s="148" t="s">
        <v>575</v>
      </c>
      <c r="D152" s="175"/>
      <c r="E152" s="176">
        <v>1457500</v>
      </c>
    </row>
    <row r="153" spans="2:9" ht="30.75" thickBot="1" x14ac:dyDescent="0.3">
      <c r="B153" s="162" t="s">
        <v>474</v>
      </c>
      <c r="C153" s="154" t="s">
        <v>576</v>
      </c>
      <c r="D153" s="177"/>
      <c r="E153" s="178">
        <v>0</v>
      </c>
    </row>
    <row r="154" spans="2:9" x14ac:dyDescent="0.25">
      <c r="B154" s="26">
        <v>3</v>
      </c>
      <c r="C154" s="149" t="s">
        <v>14</v>
      </c>
      <c r="D154" s="163">
        <f>+D155+D160+D164</f>
        <v>312051585.84000003</v>
      </c>
      <c r="E154" s="164">
        <f>+E155+E160+E164+E162</f>
        <v>349444107.01000011</v>
      </c>
      <c r="F154" s="329">
        <f>+(E154-D154)/D154</f>
        <v>0.11982801199149347</v>
      </c>
      <c r="G154" s="61"/>
      <c r="I154" s="29"/>
    </row>
    <row r="155" spans="2:9" x14ac:dyDescent="0.25">
      <c r="B155" s="27">
        <v>31</v>
      </c>
      <c r="C155" s="56" t="s">
        <v>54</v>
      </c>
      <c r="D155" s="165">
        <f>+D159</f>
        <v>58123012</v>
      </c>
      <c r="E155" s="166">
        <f>+E156</f>
        <v>333528733</v>
      </c>
    </row>
    <row r="156" spans="2:9" x14ac:dyDescent="0.25">
      <c r="B156" s="150" t="s">
        <v>475</v>
      </c>
      <c r="C156" s="54" t="s">
        <v>577</v>
      </c>
      <c r="D156" s="165"/>
      <c r="E156" s="169">
        <f>+E157</f>
        <v>333528733</v>
      </c>
    </row>
    <row r="157" spans="2:9" x14ac:dyDescent="0.25">
      <c r="B157" s="150" t="s">
        <v>476</v>
      </c>
      <c r="C157" s="54" t="s">
        <v>578</v>
      </c>
      <c r="D157" s="165"/>
      <c r="E157" s="169">
        <f>+E158</f>
        <v>333528733</v>
      </c>
    </row>
    <row r="158" spans="2:9" ht="30" x14ac:dyDescent="0.25">
      <c r="B158" s="150" t="s">
        <v>477</v>
      </c>
      <c r="C158" s="54" t="s">
        <v>579</v>
      </c>
      <c r="D158" s="165"/>
      <c r="E158" s="169">
        <v>333528733</v>
      </c>
    </row>
    <row r="159" spans="2:9" x14ac:dyDescent="0.25">
      <c r="B159" s="28">
        <v>3130</v>
      </c>
      <c r="C159" s="55" t="s">
        <v>55</v>
      </c>
      <c r="D159" s="167">
        <v>58123012</v>
      </c>
      <c r="E159" s="168">
        <v>0</v>
      </c>
    </row>
    <row r="160" spans="2:9" x14ac:dyDescent="0.25">
      <c r="B160" s="27">
        <v>34</v>
      </c>
      <c r="C160" s="56" t="s">
        <v>56</v>
      </c>
      <c r="D160" s="165">
        <f>+D161</f>
        <v>7922014</v>
      </c>
      <c r="E160" s="166">
        <f>+E161</f>
        <v>0</v>
      </c>
    </row>
    <row r="161" spans="2:5" x14ac:dyDescent="0.25">
      <c r="B161" s="28">
        <v>3405</v>
      </c>
      <c r="C161" s="55" t="s">
        <v>57</v>
      </c>
      <c r="D161" s="167">
        <v>7922014</v>
      </c>
      <c r="E161" s="168">
        <v>0</v>
      </c>
    </row>
    <row r="162" spans="2:5" x14ac:dyDescent="0.25">
      <c r="B162" s="27">
        <v>36</v>
      </c>
      <c r="C162" s="56" t="s">
        <v>58</v>
      </c>
      <c r="D162" s="165">
        <f>+D163</f>
        <v>67466946.360000014</v>
      </c>
      <c r="E162" s="166">
        <f>+E163</f>
        <v>15915374.01000011</v>
      </c>
    </row>
    <row r="163" spans="2:5" x14ac:dyDescent="0.25">
      <c r="B163" s="28">
        <v>3605</v>
      </c>
      <c r="C163" s="55" t="s">
        <v>132</v>
      </c>
      <c r="D163" s="167">
        <v>67466946.360000014</v>
      </c>
      <c r="E163" s="168">
        <f>+'ESTADO DE RESULTADOS'!E5-'ESTADO DE RESULTADOS'!E26-'ESTADO DE RESULTADOS'!E209</f>
        <v>15915374.01000011</v>
      </c>
    </row>
    <row r="164" spans="2:5" x14ac:dyDescent="0.25">
      <c r="B164" s="27">
        <v>37</v>
      </c>
      <c r="C164" s="56" t="s">
        <v>130</v>
      </c>
      <c r="D164" s="165">
        <f>+D165</f>
        <v>246006559.84</v>
      </c>
      <c r="E164" s="166">
        <f>+E165</f>
        <v>0</v>
      </c>
    </row>
    <row r="165" spans="2:5" ht="15.75" thickBot="1" x14ac:dyDescent="0.3">
      <c r="B165" s="155">
        <v>3705</v>
      </c>
      <c r="C165" s="156" t="s">
        <v>131</v>
      </c>
      <c r="D165" s="170">
        <v>246006559.84</v>
      </c>
      <c r="E165" s="179"/>
    </row>
    <row r="166" spans="2:5" x14ac:dyDescent="0.25">
      <c r="E166" s="180">
        <f>+E5-E72</f>
        <v>349444107.01000005</v>
      </c>
    </row>
    <row r="167" spans="2:5" x14ac:dyDescent="0.25">
      <c r="E167" s="180">
        <f>+E5</f>
        <v>747414550.15999997</v>
      </c>
    </row>
    <row r="168" spans="2:5" x14ac:dyDescent="0.25">
      <c r="E168" s="497">
        <f>+E72+E154</f>
        <v>747414550.16000009</v>
      </c>
    </row>
  </sheetData>
  <mergeCells count="4">
    <mergeCell ref="B2:B4"/>
    <mergeCell ref="C2:C4"/>
    <mergeCell ref="D2:D4"/>
    <mergeCell ref="E2:E4"/>
  </mergeCells>
  <pageMargins left="0.7" right="0.7" top="0.75" bottom="0.75" header="0.3" footer="0.3"/>
  <pageSetup paperSize="9" orientation="portrait" r:id="rId1"/>
  <ignoredErrors>
    <ignoredError sqref="B159:B165 B5:B6 B34 B28:B29 B25 B18:B19 B10 B7:B8 B9 B11:B17 B20:B24 B26:B27 B30:B33 B35:B42 B44:B45 B43 B46:B49 B117:B123 B113:B115 B102:B111 B99:B100 B96:B97 B75:B93 B69:B71 B72:B74 B94:B95 B98 B101 B112 B116 B66:B68 B62:B64 B59:B60 B52:B57 B50:B51 B58 B61 B65 B154:B155 B131:B132 B127 B128:B130 B133:B153 B156:B157 B124:B126" numberStoredAsText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workbookViewId="0">
      <selection activeCell="B4" sqref="B4"/>
    </sheetView>
  </sheetViews>
  <sheetFormatPr baseColWidth="10" defaultRowHeight="15" x14ac:dyDescent="0.25"/>
  <cols>
    <col min="1" max="1" width="25" bestFit="1" customWidth="1"/>
    <col min="2" max="2" width="12.28515625" bestFit="1" customWidth="1"/>
    <col min="3" max="3" width="28.28515625" bestFit="1" customWidth="1"/>
    <col min="4" max="4" width="13.28515625" bestFit="1" customWidth="1"/>
  </cols>
  <sheetData>
    <row r="1" spans="1:5" ht="15.75" thickBot="1" x14ac:dyDescent="0.3">
      <c r="A1" s="617" t="s">
        <v>1052</v>
      </c>
      <c r="B1" s="618"/>
      <c r="C1" s="618"/>
      <c r="D1" s="619"/>
    </row>
    <row r="2" spans="1:5" ht="16.5" thickTop="1" thickBot="1" x14ac:dyDescent="0.3">
      <c r="A2" s="465" t="s">
        <v>3</v>
      </c>
      <c r="B2" s="466"/>
      <c r="C2" s="467" t="s">
        <v>12</v>
      </c>
      <c r="D2" s="466"/>
    </row>
    <row r="3" spans="1:5" ht="15.75" thickBot="1" x14ac:dyDescent="0.3">
      <c r="A3" s="468" t="s">
        <v>32</v>
      </c>
      <c r="B3" s="470">
        <f>SUM(B4:B6)</f>
        <v>107366637.65000001</v>
      </c>
      <c r="C3" s="471" t="s">
        <v>46</v>
      </c>
      <c r="D3" s="470">
        <f>+'BALANCE GENERAL'!E94</f>
        <v>121099882.45</v>
      </c>
    </row>
    <row r="4" spans="1:5" ht="15.75" thickBot="1" x14ac:dyDescent="0.3">
      <c r="A4" s="472" t="s">
        <v>81</v>
      </c>
      <c r="B4" s="473">
        <f>+'BALANCE GENERAL'!E7</f>
        <v>47858550.68</v>
      </c>
      <c r="C4" s="467" t="s">
        <v>44</v>
      </c>
      <c r="D4" s="474">
        <f>+'BALANCE GENERAL'!E73</f>
        <v>270162921.24999994</v>
      </c>
    </row>
    <row r="5" spans="1:5" ht="15.75" thickBot="1" x14ac:dyDescent="0.3">
      <c r="A5" s="475" t="s">
        <v>116</v>
      </c>
      <c r="B5" s="476">
        <f>+'BALANCE GENERAL'!E10</f>
        <v>16108086.970000001</v>
      </c>
      <c r="C5" s="471" t="s">
        <v>1053</v>
      </c>
      <c r="D5" s="470">
        <f>+SUM(D6:D8)</f>
        <v>6707639.4500000002</v>
      </c>
    </row>
    <row r="6" spans="1:5" ht="15.75" thickBot="1" x14ac:dyDescent="0.3">
      <c r="A6" s="472" t="s">
        <v>118</v>
      </c>
      <c r="B6" s="473">
        <f>+'BALANCE GENERAL'!E18</f>
        <v>43400000</v>
      </c>
      <c r="C6" s="477" t="s">
        <v>94</v>
      </c>
      <c r="D6" s="473">
        <f>+'BALANCE GENERAL'!E98</f>
        <v>815139.45</v>
      </c>
    </row>
    <row r="7" spans="1:5" ht="15.75" thickBot="1" x14ac:dyDescent="0.3">
      <c r="A7" s="468" t="s">
        <v>8</v>
      </c>
      <c r="B7" s="470">
        <f>+SUM(B8:B9)</f>
        <v>90836854.710000008</v>
      </c>
      <c r="C7" s="527" t="s">
        <v>1061</v>
      </c>
      <c r="D7" s="476">
        <f>+'BALANCE GENERAL'!E131</f>
        <v>4435000</v>
      </c>
    </row>
    <row r="8" spans="1:5" ht="15.75" thickBot="1" x14ac:dyDescent="0.3">
      <c r="A8" s="526" t="s">
        <v>791</v>
      </c>
      <c r="B8" s="473">
        <f>+'BALANCE GENERAL'!E29</f>
        <v>80568086</v>
      </c>
      <c r="C8" s="477" t="s">
        <v>1062</v>
      </c>
      <c r="D8" s="473">
        <f>+'BALANCE GENERAL'!E149</f>
        <v>1457500</v>
      </c>
    </row>
    <row r="9" spans="1:5" ht="15.75" thickBot="1" x14ac:dyDescent="0.3">
      <c r="A9" s="475" t="s">
        <v>117</v>
      </c>
      <c r="B9" s="476">
        <f>+'BALANCE GENERAL'!E34</f>
        <v>10268768.710000001</v>
      </c>
      <c r="C9" s="478" t="s">
        <v>1054</v>
      </c>
      <c r="D9" s="470">
        <f>+D3+D4+D5</f>
        <v>397970443.14999992</v>
      </c>
      <c r="E9" s="469"/>
    </row>
    <row r="10" spans="1:5" ht="15.75" thickBot="1" x14ac:dyDescent="0.3">
      <c r="A10" s="465" t="s">
        <v>9</v>
      </c>
      <c r="B10" s="474">
        <f>+'BALANCE GENERAL'!E44</f>
        <v>380044939.69999999</v>
      </c>
      <c r="C10" s="466"/>
      <c r="D10" s="466"/>
    </row>
    <row r="11" spans="1:5" ht="15.75" thickBot="1" x14ac:dyDescent="0.3">
      <c r="A11" s="468" t="s">
        <v>1055</v>
      </c>
      <c r="B11" s="470">
        <f>+SUM(B12:B16)</f>
        <v>169166118.09999999</v>
      </c>
      <c r="C11" s="479" t="s">
        <v>14</v>
      </c>
      <c r="D11" s="470">
        <f>+SUM(D12:D13)</f>
        <v>349444107.01000011</v>
      </c>
    </row>
    <row r="12" spans="1:5" ht="15.75" thickBot="1" x14ac:dyDescent="0.3">
      <c r="A12" s="472" t="s">
        <v>85</v>
      </c>
      <c r="B12" s="473">
        <f>+'BALANCE GENERAL'!E52</f>
        <v>95820188</v>
      </c>
      <c r="C12" s="466" t="s">
        <v>1056</v>
      </c>
      <c r="D12" s="473">
        <f>+'BALANCE GENERAL'!E155</f>
        <v>333528733</v>
      </c>
    </row>
    <row r="13" spans="1:5" ht="15.75" thickBot="1" x14ac:dyDescent="0.3">
      <c r="A13" s="475" t="s">
        <v>698</v>
      </c>
      <c r="B13" s="476">
        <f>+'BALANCE GENERAL'!E55</f>
        <v>209700</v>
      </c>
      <c r="C13" s="480" t="s">
        <v>1057</v>
      </c>
      <c r="D13" s="476">
        <f>+'BALANCE GENERAL'!E162</f>
        <v>15915374.01000011</v>
      </c>
    </row>
    <row r="14" spans="1:5" ht="15.75" thickBot="1" x14ac:dyDescent="0.3">
      <c r="A14" s="500" t="s">
        <v>1063</v>
      </c>
      <c r="B14" s="501">
        <f>+'BALANCE GENERAL'!E58</f>
        <v>8420905</v>
      </c>
      <c r="C14" s="502"/>
      <c r="D14" s="501"/>
    </row>
    <row r="15" spans="1:5" ht="15.75" thickBot="1" x14ac:dyDescent="0.3">
      <c r="A15" s="503" t="s">
        <v>119</v>
      </c>
      <c r="B15" s="504">
        <f>+'BALANCE GENERAL'!E61</f>
        <v>110754795</v>
      </c>
      <c r="C15" s="505"/>
      <c r="D15" s="505"/>
    </row>
    <row r="16" spans="1:5" ht="15.75" thickBot="1" x14ac:dyDescent="0.3">
      <c r="A16" s="500" t="s">
        <v>86</v>
      </c>
      <c r="B16" s="501">
        <f>+'BALANCE GENERAL'!E65</f>
        <v>-46039469.899999999</v>
      </c>
      <c r="C16" s="502"/>
      <c r="D16" s="502"/>
    </row>
    <row r="17" spans="1:5" ht="15.75" thickBot="1" x14ac:dyDescent="0.3">
      <c r="A17" s="506" t="s">
        <v>1058</v>
      </c>
      <c r="B17" s="507">
        <f>+B3+B7+B10+B11</f>
        <v>747414550.15999997</v>
      </c>
      <c r="C17" s="508" t="s">
        <v>1059</v>
      </c>
      <c r="D17" s="507">
        <f>+D9+D11</f>
        <v>747414550.16000009</v>
      </c>
      <c r="E17" s="469"/>
    </row>
    <row r="18" spans="1:5" x14ac:dyDescent="0.25">
      <c r="B18" s="469"/>
    </row>
    <row r="19" spans="1:5" ht="15.75" thickBot="1" x14ac:dyDescent="0.3"/>
    <row r="20" spans="1:5" ht="15.75" thickBot="1" x14ac:dyDescent="0.3">
      <c r="A20" s="620" t="s">
        <v>1060</v>
      </c>
      <c r="B20" s="621"/>
      <c r="C20" s="621"/>
      <c r="D20" s="622"/>
    </row>
    <row r="21" spans="1:5" ht="15.75" thickBot="1" x14ac:dyDescent="0.3">
      <c r="A21" s="481" t="s">
        <v>3</v>
      </c>
      <c r="B21" s="482"/>
      <c r="C21" s="483" t="s">
        <v>12</v>
      </c>
      <c r="D21" s="484"/>
    </row>
    <row r="22" spans="1:5" ht="15.75" thickBot="1" x14ac:dyDescent="0.3">
      <c r="A22" s="485" t="s">
        <v>32</v>
      </c>
      <c r="B22" s="486">
        <f>+SUM(B23:B25)</f>
        <v>107366637.65000001</v>
      </c>
      <c r="C22" s="487" t="s">
        <v>46</v>
      </c>
      <c r="D22" s="488">
        <f>+D3</f>
        <v>121099882.45</v>
      </c>
    </row>
    <row r="23" spans="1:5" ht="15.75" thickBot="1" x14ac:dyDescent="0.3">
      <c r="A23" s="498" t="s">
        <v>81</v>
      </c>
      <c r="B23" s="489">
        <f>+B4</f>
        <v>47858550.68</v>
      </c>
      <c r="C23" s="483" t="s">
        <v>44</v>
      </c>
      <c r="D23" s="490">
        <f>+D4</f>
        <v>270162921.24999994</v>
      </c>
    </row>
    <row r="24" spans="1:5" ht="15.75" thickBot="1" x14ac:dyDescent="0.3">
      <c r="A24" s="499" t="s">
        <v>116</v>
      </c>
      <c r="B24" s="491">
        <f>+B5</f>
        <v>16108086.970000001</v>
      </c>
      <c r="C24" s="487" t="s">
        <v>1053</v>
      </c>
      <c r="D24" s="488">
        <f>+SUM(D25:D27)</f>
        <v>6707639.4500000002</v>
      </c>
    </row>
    <row r="25" spans="1:5" ht="15.75" thickBot="1" x14ac:dyDescent="0.3">
      <c r="A25" s="498" t="s">
        <v>118</v>
      </c>
      <c r="B25" s="489">
        <f>+B6</f>
        <v>43400000</v>
      </c>
      <c r="C25" s="482" t="s">
        <v>94</v>
      </c>
      <c r="D25" s="492">
        <f>+D6</f>
        <v>815139.45</v>
      </c>
    </row>
    <row r="26" spans="1:5" ht="15.75" thickBot="1" x14ac:dyDescent="0.3">
      <c r="A26" s="485" t="s">
        <v>8</v>
      </c>
      <c r="B26" s="486">
        <f>+SUM(B27:B28)</f>
        <v>74723237.510000005</v>
      </c>
      <c r="C26" s="493" t="s">
        <v>1061</v>
      </c>
      <c r="D26" s="494">
        <f>+D7</f>
        <v>4435000</v>
      </c>
    </row>
    <row r="27" spans="1:5" ht="15.75" thickBot="1" x14ac:dyDescent="0.3">
      <c r="A27" s="498" t="s">
        <v>791</v>
      </c>
      <c r="B27" s="489">
        <f>+B8*(1-0.2)</f>
        <v>64454468.800000004</v>
      </c>
      <c r="C27" s="482" t="s">
        <v>1062</v>
      </c>
      <c r="D27" s="492">
        <f>+D8</f>
        <v>1457500</v>
      </c>
    </row>
    <row r="28" spans="1:5" ht="15.75" thickBot="1" x14ac:dyDescent="0.3">
      <c r="A28" s="499" t="s">
        <v>117</v>
      </c>
      <c r="B28" s="491">
        <f>+B9</f>
        <v>10268768.710000001</v>
      </c>
      <c r="C28" s="495" t="s">
        <v>1054</v>
      </c>
      <c r="D28" s="488">
        <f>+D22+D23+D24</f>
        <v>397970443.14999992</v>
      </c>
    </row>
    <row r="29" spans="1:5" ht="15.75" thickBot="1" x14ac:dyDescent="0.3">
      <c r="A29" s="481" t="s">
        <v>9</v>
      </c>
      <c r="B29" s="496">
        <f>+B10*(1-0.3)</f>
        <v>266031457.78999996</v>
      </c>
      <c r="C29" s="482"/>
      <c r="D29" s="484"/>
    </row>
    <row r="30" spans="1:5" ht="15.75" thickBot="1" x14ac:dyDescent="0.3">
      <c r="A30" s="485" t="s">
        <v>1055</v>
      </c>
      <c r="B30" s="486">
        <f>+SUM(B31:B35)</f>
        <v>236832565.34</v>
      </c>
      <c r="C30" s="487" t="s">
        <v>14</v>
      </c>
      <c r="D30" s="488">
        <f>+SUM(D31:D32)</f>
        <v>286983455.01000011</v>
      </c>
    </row>
    <row r="31" spans="1:5" ht="15.75" thickBot="1" x14ac:dyDescent="0.3">
      <c r="A31" s="498" t="s">
        <v>85</v>
      </c>
      <c r="B31" s="489">
        <f>+B12*(1+0.4)</f>
        <v>134148263.19999999</v>
      </c>
      <c r="C31" s="482" t="s">
        <v>1056</v>
      </c>
      <c r="D31" s="492">
        <f>+D12-62460652</f>
        <v>271068081</v>
      </c>
    </row>
    <row r="32" spans="1:5" ht="15.75" thickBot="1" x14ac:dyDescent="0.3">
      <c r="A32" s="509" t="s">
        <v>698</v>
      </c>
      <c r="B32" s="510">
        <f>+B13*(1+0.4)</f>
        <v>293580</v>
      </c>
      <c r="C32" s="511" t="s">
        <v>1057</v>
      </c>
      <c r="D32" s="512">
        <f>+D13</f>
        <v>15915374.01000011</v>
      </c>
    </row>
    <row r="33" spans="1:5" ht="15.75" thickBot="1" x14ac:dyDescent="0.3">
      <c r="A33" s="513" t="s">
        <v>1063</v>
      </c>
      <c r="B33" s="514">
        <f>+B14*(1+0.4)</f>
        <v>11789267</v>
      </c>
      <c r="C33" s="515"/>
      <c r="D33" s="516"/>
    </row>
    <row r="34" spans="1:5" ht="15.75" thickBot="1" x14ac:dyDescent="0.3">
      <c r="A34" s="509" t="s">
        <v>119</v>
      </c>
      <c r="B34" s="510">
        <f>+B15*(1+0.4)</f>
        <v>155056713</v>
      </c>
      <c r="C34" s="511"/>
      <c r="D34" s="517"/>
    </row>
    <row r="35" spans="1:5" ht="15.75" thickBot="1" x14ac:dyDescent="0.3">
      <c r="A35" s="513" t="s">
        <v>86</v>
      </c>
      <c r="B35" s="514">
        <f>+B16*(1+0.4)</f>
        <v>-64455257.859999992</v>
      </c>
      <c r="C35" s="515"/>
      <c r="D35" s="518"/>
    </row>
    <row r="36" spans="1:5" ht="15.75" thickBot="1" x14ac:dyDescent="0.3">
      <c r="A36" s="519" t="s">
        <v>1058</v>
      </c>
      <c r="B36" s="522">
        <f>+B22+B26+B29+B30</f>
        <v>684953898.28999996</v>
      </c>
      <c r="C36" s="520" t="s">
        <v>1059</v>
      </c>
      <c r="D36" s="521">
        <f>+D28+D30</f>
        <v>684953898.16000009</v>
      </c>
      <c r="E36" s="469"/>
    </row>
    <row r="37" spans="1:5" x14ac:dyDescent="0.25">
      <c r="D37" s="469"/>
    </row>
  </sheetData>
  <mergeCells count="2">
    <mergeCell ref="A1:D1"/>
    <mergeCell ref="A20:D20"/>
  </mergeCells>
  <pageMargins left="0.7" right="0.7" top="0.75" bottom="0.75" header="0.3" footer="0.3"/>
  <pageSetup orientation="portrait" r:id="rId1"/>
  <ignoredErrors>
    <ignoredError sqref="B7" formulaRange="1"/>
    <ignoredError sqref="D24" formula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zoomScale="130" zoomScaleNormal="130" workbookViewId="0">
      <selection activeCell="G22" sqref="G22"/>
    </sheetView>
  </sheetViews>
  <sheetFormatPr baseColWidth="10" defaultRowHeight="12.75" x14ac:dyDescent="0.2"/>
  <cols>
    <col min="1" max="16384" width="11.42578125" style="353"/>
  </cols>
  <sheetData>
    <row r="1" spans="2:9" ht="13.5" thickBot="1" x14ac:dyDescent="0.25"/>
    <row r="2" spans="2:9" ht="19.5" thickBot="1" x14ac:dyDescent="0.25">
      <c r="B2" s="623" t="s">
        <v>834</v>
      </c>
      <c r="C2" s="624"/>
      <c r="D2" s="624"/>
      <c r="E2" s="624"/>
      <c r="F2" s="624"/>
      <c r="G2" s="624"/>
      <c r="H2" s="624"/>
      <c r="I2" s="625"/>
    </row>
    <row r="3" spans="2:9" x14ac:dyDescent="0.2">
      <c r="B3" s="626" t="s">
        <v>835</v>
      </c>
      <c r="C3" s="626"/>
      <c r="D3" s="626"/>
      <c r="E3" s="626"/>
      <c r="F3" s="626"/>
      <c r="G3" s="626"/>
      <c r="H3" s="626"/>
      <c r="I3" s="626"/>
    </row>
    <row r="4" spans="2:9" x14ac:dyDescent="0.2">
      <c r="B4" s="626"/>
      <c r="C4" s="626"/>
      <c r="D4" s="626"/>
      <c r="E4" s="626"/>
      <c r="F4" s="626"/>
      <c r="G4" s="626"/>
      <c r="H4" s="626"/>
      <c r="I4" s="626"/>
    </row>
    <row r="5" spans="2:9" x14ac:dyDescent="0.2">
      <c r="B5" s="626"/>
      <c r="C5" s="626"/>
      <c r="D5" s="626"/>
      <c r="E5" s="626"/>
      <c r="F5" s="626"/>
      <c r="G5" s="626"/>
      <c r="H5" s="626"/>
      <c r="I5" s="626"/>
    </row>
    <row r="6" spans="2:9" x14ac:dyDescent="0.2">
      <c r="B6" s="626"/>
      <c r="C6" s="626"/>
      <c r="D6" s="626"/>
      <c r="E6" s="626"/>
      <c r="F6" s="626"/>
      <c r="G6" s="626"/>
      <c r="H6" s="626"/>
      <c r="I6" s="626"/>
    </row>
    <row r="7" spans="2:9" x14ac:dyDescent="0.2">
      <c r="B7" s="626"/>
      <c r="C7" s="626"/>
      <c r="D7" s="626"/>
      <c r="E7" s="626"/>
      <c r="F7" s="626"/>
      <c r="G7" s="626"/>
      <c r="H7" s="626"/>
      <c r="I7" s="626"/>
    </row>
    <row r="8" spans="2:9" x14ac:dyDescent="0.2">
      <c r="B8" s="626"/>
      <c r="C8" s="626"/>
      <c r="D8" s="626"/>
      <c r="E8" s="626"/>
      <c r="F8" s="626"/>
      <c r="G8" s="626"/>
      <c r="H8" s="626"/>
      <c r="I8" s="626"/>
    </row>
    <row r="9" spans="2:9" ht="15" x14ac:dyDescent="0.25">
      <c r="B9" s="354" t="s">
        <v>836</v>
      </c>
      <c r="C9" s="355"/>
    </row>
    <row r="10" spans="2:9" x14ac:dyDescent="0.2">
      <c r="B10" s="626" t="s">
        <v>837</v>
      </c>
      <c r="C10" s="626"/>
      <c r="D10" s="626"/>
      <c r="E10" s="626"/>
      <c r="F10" s="626"/>
      <c r="G10" s="626"/>
      <c r="H10" s="626"/>
      <c r="I10" s="626"/>
    </row>
    <row r="11" spans="2:9" x14ac:dyDescent="0.2">
      <c r="B11" s="353" t="s">
        <v>838</v>
      </c>
    </row>
    <row r="13" spans="2:9" ht="15" x14ac:dyDescent="0.25">
      <c r="B13" s="354" t="s">
        <v>839</v>
      </c>
    </row>
    <row r="14" spans="2:9" x14ac:dyDescent="0.2">
      <c r="B14" s="626" t="s">
        <v>840</v>
      </c>
      <c r="C14" s="626"/>
      <c r="D14" s="626"/>
      <c r="E14" s="626"/>
      <c r="F14" s="626"/>
      <c r="G14" s="626"/>
      <c r="H14" s="626"/>
      <c r="I14" s="626"/>
    </row>
    <row r="16" spans="2:9" ht="15" x14ac:dyDescent="0.25">
      <c r="B16" s="354" t="s">
        <v>21</v>
      </c>
    </row>
    <row r="17" spans="2:9" x14ac:dyDescent="0.2">
      <c r="B17" s="626" t="s">
        <v>841</v>
      </c>
      <c r="C17" s="626"/>
      <c r="D17" s="626"/>
      <c r="E17" s="626"/>
      <c r="F17" s="626"/>
      <c r="G17" s="626"/>
      <c r="H17" s="626"/>
      <c r="I17" s="626"/>
    </row>
  </sheetData>
  <mergeCells count="5">
    <mergeCell ref="B2:I2"/>
    <mergeCell ref="B3:I8"/>
    <mergeCell ref="B10:I10"/>
    <mergeCell ref="B14:I14"/>
    <mergeCell ref="B17:I17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showGridLines="0" zoomScale="70" zoomScaleNormal="70" workbookViewId="0">
      <selection activeCell="E27" sqref="E27"/>
    </sheetView>
  </sheetViews>
  <sheetFormatPr baseColWidth="10" defaultRowHeight="12.75" x14ac:dyDescent="0.2"/>
  <cols>
    <col min="1" max="1" width="8.140625" style="356" customWidth="1"/>
    <col min="2" max="2" width="15.7109375" style="356" customWidth="1"/>
    <col min="3" max="3" width="23.28515625" style="356" customWidth="1"/>
    <col min="4" max="4" width="55.7109375" style="356" customWidth="1"/>
    <col min="5" max="5" width="17.28515625" style="356" customWidth="1"/>
    <col min="6" max="6" width="18.28515625" style="356" customWidth="1"/>
    <col min="7" max="7" width="17.5703125" style="356" customWidth="1"/>
    <col min="8" max="8" width="15.7109375" style="356" bestFit="1" customWidth="1"/>
    <col min="9" max="9" width="16.28515625" style="356" customWidth="1"/>
    <col min="10" max="10" width="5.42578125" style="356" customWidth="1"/>
    <col min="11" max="16384" width="11.42578125" style="356"/>
  </cols>
  <sheetData>
    <row r="1" spans="2:9" ht="13.5" thickBot="1" x14ac:dyDescent="0.25"/>
    <row r="2" spans="2:9" ht="19.5" thickBot="1" x14ac:dyDescent="0.25">
      <c r="B2" s="633"/>
      <c r="C2" s="634"/>
      <c r="D2" s="639" t="s">
        <v>874</v>
      </c>
      <c r="E2" s="640"/>
      <c r="F2" s="640"/>
      <c r="G2" s="640"/>
      <c r="H2" s="640"/>
      <c r="I2" s="641"/>
    </row>
    <row r="3" spans="2:9" ht="12.75" customHeight="1" x14ac:dyDescent="0.2">
      <c r="B3" s="635"/>
      <c r="C3" s="636"/>
      <c r="D3" s="642" t="s">
        <v>842</v>
      </c>
      <c r="E3" s="643"/>
      <c r="F3" s="643"/>
      <c r="G3" s="643"/>
      <c r="H3" s="643"/>
      <c r="I3" s="644"/>
    </row>
    <row r="4" spans="2:9" ht="13.5" customHeight="1" thickBot="1" x14ac:dyDescent="0.25">
      <c r="B4" s="637"/>
      <c r="C4" s="638"/>
      <c r="D4" s="645"/>
      <c r="E4" s="646"/>
      <c r="F4" s="646"/>
      <c r="G4" s="646"/>
      <c r="H4" s="646"/>
      <c r="I4" s="647"/>
    </row>
    <row r="5" spans="2:9" ht="13.5" thickBot="1" x14ac:dyDescent="0.25"/>
    <row r="6" spans="2:9" ht="19.5" thickBot="1" x14ac:dyDescent="0.25">
      <c r="B6" s="648" t="s">
        <v>714</v>
      </c>
      <c r="C6" s="649"/>
      <c r="D6" s="649"/>
      <c r="E6" s="649"/>
      <c r="F6" s="649"/>
      <c r="G6" s="649"/>
      <c r="H6" s="649"/>
      <c r="I6" s="650"/>
    </row>
    <row r="7" spans="2:9" ht="63" customHeight="1" thickBot="1" x14ac:dyDescent="0.25">
      <c r="B7" s="651" t="s">
        <v>717</v>
      </c>
      <c r="C7" s="652"/>
      <c r="D7" s="357" t="s">
        <v>843</v>
      </c>
      <c r="E7" s="358" t="s">
        <v>878</v>
      </c>
      <c r="F7" s="358" t="s">
        <v>875</v>
      </c>
      <c r="G7" s="358" t="s">
        <v>876</v>
      </c>
      <c r="H7" s="358" t="s">
        <v>877</v>
      </c>
      <c r="I7" s="390" t="s">
        <v>844</v>
      </c>
    </row>
    <row r="8" spans="2:9" ht="25.5" x14ac:dyDescent="0.2">
      <c r="B8" s="631" t="s">
        <v>845</v>
      </c>
      <c r="C8" s="632"/>
      <c r="D8" s="359" t="s">
        <v>846</v>
      </c>
      <c r="E8" s="391">
        <f>+('PROYECCION BALANCE'!D12-'PROYECCION BALANCE'!D11)/'PROYECCION BALANCE'!D29</f>
        <v>0.81350316610911211</v>
      </c>
      <c r="F8" s="391">
        <f>+('PROYECCION BALANCE'!F12-'PROYECCION BALANCE'!F11)/'PROYECCION BALANCE'!F29</f>
        <v>1.3835131702731807</v>
      </c>
      <c r="G8" s="391">
        <f>+('PROYECCION BALANCE'!H12-'PROYECCION BALANCE'!H11)/'PROYECCION BALANCE'!H29</f>
        <v>3.9186277390082638</v>
      </c>
      <c r="H8" s="391">
        <f>+('PROYECCION BALANCE'!J12-'PROYECCION BALANCE'!J11)/'PROYECCION BALANCE'!J29</f>
        <v>4.5826957641263544</v>
      </c>
      <c r="I8" s="392">
        <f>+('PROYECCION BALANCE'!L12-'PROYECCION BALANCE'!L11)/'PROYECCION BALANCE'!L29</f>
        <v>4.4005526676739057</v>
      </c>
    </row>
    <row r="9" spans="2:9" ht="25.5" x14ac:dyDescent="0.2">
      <c r="B9" s="629" t="s">
        <v>847</v>
      </c>
      <c r="C9" s="630"/>
      <c r="D9" s="360" t="s">
        <v>848</v>
      </c>
      <c r="E9" s="361">
        <f>+('PROYECCION BALANCE'!D29/'PROYECCION BALANCE'!D21)</f>
        <v>0.45591328843906831</v>
      </c>
      <c r="F9" s="361">
        <f>+('PROYECCION BALANCE'!F29/'PROYECCION BALANCE'!F21)</f>
        <v>0.35115995924494942</v>
      </c>
      <c r="G9" s="361">
        <f>+('PROYECCION BALANCE'!H29/'PROYECCION BALANCE'!H21)</f>
        <v>0.12549879256097171</v>
      </c>
      <c r="H9" s="361">
        <f>+('PROYECCION BALANCE'!J29/'PROYECCION BALANCE'!J21)</f>
        <v>0.13727996388154393</v>
      </c>
      <c r="I9" s="393">
        <f>+('PROYECCION BALANCE'!L29/'PROYECCION BALANCE'!L21)</f>
        <v>0.16447448638854825</v>
      </c>
    </row>
    <row r="10" spans="2:9" ht="25.5" x14ac:dyDescent="0.2">
      <c r="B10" s="629" t="s">
        <v>849</v>
      </c>
      <c r="C10" s="630"/>
      <c r="D10" s="360" t="s">
        <v>879</v>
      </c>
      <c r="E10" s="361">
        <f>+'PROY ESTADO DE RESULTADOS'!D24/'PROYECCION BALANCE'!D21</f>
        <v>6.4873920830643805E-2</v>
      </c>
      <c r="F10" s="361">
        <f>+'PROY ESTADO DE RESULTADOS'!F24/'PROYECCION BALANCE'!F21</f>
        <v>9.5828460344419913E-2</v>
      </c>
      <c r="G10" s="361">
        <f>+'PROY ESTADO DE RESULTADOS'!H24/'PROYECCION BALANCE'!H21</f>
        <v>0.12176153076074307</v>
      </c>
      <c r="H10" s="361">
        <f>+'PROY ESTADO DE RESULTADOS'!J24/'PROYECCION BALANCE'!J21</f>
        <v>0.11244922989748772</v>
      </c>
      <c r="I10" s="393">
        <f>+'PROY ESTADO DE RESULTADOS'!L24/'PROYECCION BALANCE'!L21</f>
        <v>9.5458314646116121E-2</v>
      </c>
    </row>
    <row r="11" spans="2:9" ht="25.5" x14ac:dyDescent="0.2">
      <c r="B11" s="629" t="s">
        <v>850</v>
      </c>
      <c r="C11" s="630"/>
      <c r="D11" s="360" t="s">
        <v>880</v>
      </c>
      <c r="E11" s="361">
        <f>+'PROY ESTADO DE RESULTADOS'!D24/'PROYECCION BALANCE'!D35</f>
        <v>0.11923452540225955</v>
      </c>
      <c r="F11" s="361">
        <f>+'PROY ESTADO DE RESULTADOS'!F24/'PROYECCION BALANCE'!F35</f>
        <v>0.14769196462182743</v>
      </c>
      <c r="G11" s="361">
        <f>+'PROY ESTADO DE RESULTADOS'!H24/'PROYECCION BALANCE'!H35</f>
        <v>0.13923540610918203</v>
      </c>
      <c r="H11" s="361">
        <f>+'PROY ESTADO DE RESULTADOS'!J24/'PROYECCION BALANCE'!J35</f>
        <v>0.1303426664383715</v>
      </c>
      <c r="I11" s="393">
        <f>+'PROY ESTADO DE RESULTADOS'!L24/'PROYECCION BALANCE'!L35</f>
        <v>0.11424943115562065</v>
      </c>
    </row>
    <row r="12" spans="2:9" ht="25.5" x14ac:dyDescent="0.2">
      <c r="B12" s="629" t="s">
        <v>851</v>
      </c>
      <c r="C12" s="630"/>
      <c r="D12" s="360" t="s">
        <v>852</v>
      </c>
      <c r="E12" s="361">
        <f>+'PROY ESTADO DE RESULTADOS'!D10/('PROY ESTADO DE RESULTADOS'!D8)</f>
        <v>0.35411957689140944</v>
      </c>
      <c r="F12" s="361">
        <f>+'PROY ESTADO DE RESULTADOS'!F10/('PROY ESTADO DE RESULTADOS'!F8)</f>
        <v>0.35403104967443744</v>
      </c>
      <c r="G12" s="361">
        <f>+'PROY ESTADO DE RESULTADOS'!H10/('PROY ESTADO DE RESULTADOS'!H8)</f>
        <v>0.35395066368510786</v>
      </c>
      <c r="H12" s="361">
        <f>+'PROY ESTADO DE RESULTADOS'!J10/('PROY ESTADO DE RESULTADOS'!J8)</f>
        <v>0.35392079429299389</v>
      </c>
      <c r="I12" s="393">
        <f>+'PROY ESTADO DE RESULTADOS'!L10/('PROY ESTADO DE RESULTADOS'!L8)</f>
        <v>0.35385055055532466</v>
      </c>
    </row>
    <row r="13" spans="2:9" ht="25.5" x14ac:dyDescent="0.2">
      <c r="B13" s="629" t="s">
        <v>853</v>
      </c>
      <c r="C13" s="630"/>
      <c r="D13" s="360" t="s">
        <v>854</v>
      </c>
      <c r="E13" s="361">
        <f>+'PROY ESTADO DE RESULTADOS'!D14/'PROY ESTADO DE RESULTADOS'!D8</f>
        <v>0.19019126829492206</v>
      </c>
      <c r="F13" s="361">
        <f>+'PROY ESTADO DE RESULTADOS'!F14/'PROY ESTADO DE RESULTADOS'!F8</f>
        <v>0.20667124827652122</v>
      </c>
      <c r="G13" s="361">
        <f>+'PROY ESTADO DE RESULTADOS'!H14/'PROY ESTADO DE RESULTADOS'!H8</f>
        <v>0.22016529717761738</v>
      </c>
      <c r="H13" s="361">
        <f>+'PROY ESTADO DE RESULTADOS'!J14/'PROY ESTADO DE RESULTADOS'!J8</f>
        <v>0.23377618863309257</v>
      </c>
      <c r="I13" s="393">
        <f>+'PROY ESTADO DE RESULTADOS'!L14/'PROY ESTADO DE RESULTADOS'!L8</f>
        <v>0.22341672526821399</v>
      </c>
    </row>
    <row r="14" spans="2:9" ht="15.75" thickBot="1" x14ac:dyDescent="0.25">
      <c r="B14" s="627" t="s">
        <v>855</v>
      </c>
      <c r="C14" s="628"/>
      <c r="D14" s="362" t="s">
        <v>856</v>
      </c>
      <c r="E14" s="394">
        <f>+'PROY ESTADO DE RESULTADOS'!D24/'PROY ESTADO DE RESULTADOS'!D8</f>
        <v>5.7815196119738253E-2</v>
      </c>
      <c r="F14" s="394">
        <f>+'PROY ESTADO DE RESULTADOS'!F24/'PROY ESTADO DE RESULTADOS'!F8</f>
        <v>8.5143798900715023E-2</v>
      </c>
      <c r="G14" s="394">
        <f>+'PROY ESTADO DE RESULTADOS'!H24/'PROY ESTADO DE RESULTADOS'!H8</f>
        <v>8.949382663679771E-2</v>
      </c>
      <c r="H14" s="394">
        <f>+'PROY ESTADO DE RESULTADOS'!J24/'PROY ESTADO DE RESULTADOS'!J8</f>
        <v>0.10058057735260363</v>
      </c>
      <c r="I14" s="395">
        <f>+'PROY ESTADO DE RESULTADOS'!L24/'PROY ESTADO DE RESULTADOS'!L8</f>
        <v>9.8690271251413331E-2</v>
      </c>
    </row>
  </sheetData>
  <mergeCells count="12">
    <mergeCell ref="B8:C8"/>
    <mergeCell ref="B9:C9"/>
    <mergeCell ref="B2:C4"/>
    <mergeCell ref="D2:I2"/>
    <mergeCell ref="D3:I4"/>
    <mergeCell ref="B6:I6"/>
    <mergeCell ref="B7:C7"/>
    <mergeCell ref="B14:C14"/>
    <mergeCell ref="B12:C12"/>
    <mergeCell ref="B13:C13"/>
    <mergeCell ref="B10:C10"/>
    <mergeCell ref="B11:C1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0"/>
  <sheetViews>
    <sheetView showGridLines="0" workbookViewId="0">
      <selection activeCell="D25" sqref="D25"/>
    </sheetView>
  </sheetViews>
  <sheetFormatPr baseColWidth="10" defaultRowHeight="12.75" x14ac:dyDescent="0.2"/>
  <cols>
    <col min="1" max="1" width="11.42578125" style="32"/>
    <col min="2" max="2" width="7.7109375" style="32" customWidth="1"/>
    <col min="3" max="3" width="45" style="32" customWidth="1"/>
    <col min="4" max="4" width="15.42578125" style="32" bestFit="1" customWidth="1"/>
    <col min="5" max="5" width="19.140625" style="32" bestFit="1" customWidth="1"/>
    <col min="6" max="6" width="18.5703125" style="32" bestFit="1" customWidth="1"/>
    <col min="7" max="7" width="14" style="32" customWidth="1"/>
    <col min="8" max="8" width="15.5703125" style="32" customWidth="1"/>
    <col min="9" max="16384" width="11.42578125" style="32"/>
  </cols>
  <sheetData>
    <row r="2" spans="3:8" ht="13.5" thickBot="1" x14ac:dyDescent="0.25"/>
    <row r="3" spans="3:8" ht="30.75" customHeight="1" thickBot="1" x14ac:dyDescent="0.25">
      <c r="C3" s="363" t="s">
        <v>857</v>
      </c>
      <c r="D3" s="363" t="s">
        <v>881</v>
      </c>
      <c r="E3" s="363" t="s">
        <v>882</v>
      </c>
      <c r="F3" s="363" t="s">
        <v>883</v>
      </c>
      <c r="G3" s="363" t="s">
        <v>884</v>
      </c>
      <c r="H3" s="363" t="s">
        <v>885</v>
      </c>
    </row>
    <row r="4" spans="3:8" ht="25.5" customHeight="1" thickBot="1" x14ac:dyDescent="0.25">
      <c r="C4" s="364"/>
      <c r="D4" s="365"/>
      <c r="E4" s="365"/>
      <c r="F4" s="365"/>
      <c r="G4" s="365"/>
      <c r="H4" s="365"/>
    </row>
    <row r="5" spans="3:8" ht="24" customHeight="1" x14ac:dyDescent="0.2">
      <c r="C5" s="653" t="s">
        <v>858</v>
      </c>
      <c r="D5" s="654"/>
      <c r="E5" s="654"/>
      <c r="F5" s="654"/>
      <c r="G5" s="654"/>
      <c r="H5" s="654"/>
    </row>
    <row r="6" spans="3:8" ht="6" customHeight="1" thickBot="1" x14ac:dyDescent="0.25">
      <c r="C6" s="366"/>
      <c r="D6" s="366"/>
      <c r="E6" s="366"/>
      <c r="F6" s="366"/>
      <c r="G6" s="366"/>
      <c r="H6" s="366"/>
    </row>
    <row r="7" spans="3:8" ht="15" x14ac:dyDescent="0.25">
      <c r="C7" s="367" t="s">
        <v>859</v>
      </c>
      <c r="D7" s="396"/>
      <c r="E7" s="368"/>
      <c r="F7" s="368"/>
      <c r="G7" s="368"/>
      <c r="H7" s="369"/>
    </row>
    <row r="8" spans="3:8" ht="15" x14ac:dyDescent="0.25">
      <c r="C8" s="370" t="s">
        <v>860</v>
      </c>
      <c r="D8" s="397"/>
      <c r="E8" s="371"/>
      <c r="F8" s="371"/>
      <c r="G8" s="371"/>
      <c r="H8" s="372"/>
    </row>
    <row r="9" spans="3:8" ht="15" x14ac:dyDescent="0.25">
      <c r="C9" s="370" t="s">
        <v>83</v>
      </c>
      <c r="D9" s="397"/>
      <c r="E9" s="371"/>
      <c r="F9" s="371"/>
      <c r="G9" s="371"/>
      <c r="H9" s="372"/>
    </row>
    <row r="10" spans="3:8" ht="15" x14ac:dyDescent="0.25">
      <c r="C10" s="370" t="s">
        <v>831</v>
      </c>
      <c r="D10" s="397"/>
      <c r="E10" s="371"/>
      <c r="F10" s="371"/>
      <c r="G10" s="371"/>
      <c r="H10" s="372"/>
    </row>
    <row r="11" spans="3:8" ht="15" x14ac:dyDescent="0.25">
      <c r="C11" s="370" t="s">
        <v>861</v>
      </c>
      <c r="D11" s="397"/>
      <c r="E11" s="371"/>
      <c r="F11" s="371"/>
      <c r="G11" s="371"/>
      <c r="H11" s="372"/>
    </row>
    <row r="12" spans="3:8" ht="15" x14ac:dyDescent="0.25">
      <c r="C12" s="370" t="s">
        <v>862</v>
      </c>
      <c r="D12" s="397"/>
      <c r="E12" s="371"/>
      <c r="F12" s="371"/>
      <c r="G12" s="371"/>
      <c r="H12" s="372"/>
    </row>
    <row r="13" spans="3:8" ht="15" x14ac:dyDescent="0.25">
      <c r="C13" s="370" t="s">
        <v>832</v>
      </c>
      <c r="D13" s="397"/>
      <c r="E13" s="371"/>
      <c r="F13" s="371"/>
      <c r="G13" s="371"/>
      <c r="H13" s="372"/>
    </row>
    <row r="14" spans="3:8" ht="15" x14ac:dyDescent="0.25">
      <c r="C14" s="370" t="s">
        <v>96</v>
      </c>
      <c r="D14" s="397"/>
      <c r="E14" s="371"/>
      <c r="F14" s="371"/>
      <c r="G14" s="371"/>
      <c r="H14" s="372"/>
    </row>
    <row r="15" spans="3:8" ht="15" x14ac:dyDescent="0.25">
      <c r="C15" s="373" t="s">
        <v>863</v>
      </c>
      <c r="D15" s="398"/>
      <c r="E15" s="374"/>
      <c r="F15" s="374"/>
      <c r="G15" s="374"/>
      <c r="H15" s="375"/>
    </row>
    <row r="16" spans="3:8" ht="15" x14ac:dyDescent="0.25">
      <c r="C16" s="373" t="s">
        <v>108</v>
      </c>
      <c r="D16" s="398"/>
      <c r="E16" s="374"/>
      <c r="F16" s="374"/>
      <c r="G16" s="374"/>
      <c r="H16" s="375"/>
    </row>
    <row r="17" spans="3:8" ht="15" x14ac:dyDescent="0.25">
      <c r="C17" s="373" t="s">
        <v>115</v>
      </c>
      <c r="D17" s="398"/>
      <c r="E17" s="374"/>
      <c r="F17" s="374"/>
      <c r="G17" s="374"/>
      <c r="H17" s="375"/>
    </row>
    <row r="18" spans="3:8" ht="15" x14ac:dyDescent="0.25">
      <c r="C18" s="373" t="s">
        <v>891</v>
      </c>
      <c r="D18" s="398"/>
      <c r="E18" s="374"/>
      <c r="F18" s="374"/>
      <c r="G18" s="374"/>
      <c r="H18" s="375"/>
    </row>
    <row r="19" spans="3:8" ht="15.75" thickBot="1" x14ac:dyDescent="0.3">
      <c r="C19" s="376" t="s">
        <v>110</v>
      </c>
      <c r="D19" s="399"/>
      <c r="E19" s="377"/>
      <c r="F19" s="377"/>
      <c r="G19" s="377"/>
      <c r="H19" s="378"/>
    </row>
    <row r="20" spans="3:8" ht="8.25" customHeight="1" x14ac:dyDescent="0.2">
      <c r="C20" s="364"/>
      <c r="D20" s="365"/>
      <c r="E20" s="365"/>
      <c r="F20" s="365"/>
      <c r="G20" s="365"/>
      <c r="H20" s="365"/>
    </row>
  </sheetData>
  <mergeCells count="1">
    <mergeCell ref="C5:H5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17"/>
  <sheetViews>
    <sheetView zoomScale="85" zoomScaleNormal="85" workbookViewId="0">
      <selection activeCell="F4" sqref="F4:F5"/>
    </sheetView>
  </sheetViews>
  <sheetFormatPr baseColWidth="10" defaultRowHeight="12.75" x14ac:dyDescent="0.2"/>
  <cols>
    <col min="1" max="2" width="11.42578125" style="379"/>
    <col min="3" max="3" width="23.85546875" style="379" customWidth="1"/>
    <col min="4" max="4" width="12.140625" style="379" customWidth="1"/>
    <col min="5" max="14" width="38.7109375" style="379" customWidth="1"/>
    <col min="15" max="18" width="11.42578125" style="379"/>
    <col min="19" max="19" width="17.5703125" style="379" customWidth="1"/>
    <col min="20" max="16384" width="11.42578125" style="379"/>
  </cols>
  <sheetData>
    <row r="2" spans="3:19" ht="0.75" customHeight="1" thickBot="1" x14ac:dyDescent="0.25"/>
    <row r="3" spans="3:19" ht="36" customHeight="1" thickBot="1" x14ac:dyDescent="0.25">
      <c r="E3" s="662" t="s">
        <v>886</v>
      </c>
      <c r="F3" s="663"/>
      <c r="G3" s="662" t="s">
        <v>887</v>
      </c>
      <c r="H3" s="663"/>
      <c r="I3" s="662" t="s">
        <v>888</v>
      </c>
      <c r="J3" s="663"/>
      <c r="K3" s="662" t="s">
        <v>889</v>
      </c>
      <c r="L3" s="663"/>
      <c r="M3" s="662" t="s">
        <v>890</v>
      </c>
      <c r="N3" s="663"/>
    </row>
    <row r="4" spans="3:19" ht="45" customHeight="1" x14ac:dyDescent="0.35">
      <c r="C4" s="660" t="s">
        <v>845</v>
      </c>
      <c r="D4" s="383" t="s">
        <v>864</v>
      </c>
      <c r="E4" s="384" t="str">
        <f>+IF(E5="","",'INDICADORES META'!E8)</f>
        <v/>
      </c>
      <c r="F4" s="655" t="str">
        <f>+IF(E5="","",IF(E5&gt;=E4,"Los resultados del indicador evidencian el cumplimiento de la meta propuesta", "Es necesario revisar las estrategias utilizadas para lograr la meta propuesta"))</f>
        <v/>
      </c>
      <c r="G4" s="384" t="str">
        <f>+IF(G5="","",'INDICADORES META'!F8)</f>
        <v/>
      </c>
      <c r="H4" s="655" t="str">
        <f>+IF(G5="","",IF(G5&gt;=G4,"Los resultados del indicador evidencian el cumplimiento de la meta propuesta", "Es necesario revisar las estrategias utilizadas para lograr la meta propuesta"))</f>
        <v/>
      </c>
      <c r="I4" s="384" t="str">
        <f>+IF(I5="","",'INDICADORES META'!G8)</f>
        <v/>
      </c>
      <c r="J4" s="655" t="str">
        <f>+IF(I5="","",IF(I5&gt;=I4,"Los resultados del indicador evidencian el cumplimiento de la meta propuesta", "Es necesario revisar las estrategias utilizadas para lograr la meta propuesta"))</f>
        <v/>
      </c>
      <c r="K4" s="384" t="str">
        <f>+IF(K5="","",'INDICADORES META'!H8)</f>
        <v/>
      </c>
      <c r="L4" s="655" t="str">
        <f>+IF(K5="","",IF(K5&gt;=K4,"Los resultados del indicador evidencian el cumplimiento de la meta propuesta", "Es necesario revisar las estrategias utilizadas para lograr la meta propuesta"))</f>
        <v/>
      </c>
      <c r="M4" s="384" t="str">
        <f>+IF(M5="","",'INDICADORES META'!I8)</f>
        <v/>
      </c>
      <c r="N4" s="655" t="str">
        <f>+IF(M5="","",IF(M5&gt;=M4,"Los resultados del indicador evidencian el cumplimiento de la meta propuesta", "Es necesario revisar las estrategias utilizadas para lograr la meta propuesta"))</f>
        <v/>
      </c>
      <c r="R4" s="382"/>
      <c r="S4" s="385" t="s">
        <v>866</v>
      </c>
    </row>
    <row r="5" spans="3:19" ht="45" customHeight="1" thickBot="1" x14ac:dyDescent="0.4">
      <c r="C5" s="661"/>
      <c r="D5" s="386" t="s">
        <v>865</v>
      </c>
      <c r="E5" s="387" t="str">
        <f>+IF('INGRESO DE INFORMACIÓN'!D12="","",(('INGRESO DE INFORMACIÓN'!D7-'INGRESO DE INFORMACIÓN'!D9-'INGRESO DE INFORMACIÓN'!D8)/'INGRESO DE INFORMACIÓN'!D12))</f>
        <v/>
      </c>
      <c r="F5" s="656"/>
      <c r="G5" s="387" t="str">
        <f>+IF('INGRESO DE INFORMACIÓN'!E12="","",(('INGRESO DE INFORMACIÓN'!E7-'INGRESO DE INFORMACIÓN'!E9-'INGRESO DE INFORMACIÓN'!E8)/'INGRESO DE INFORMACIÓN'!E12))</f>
        <v/>
      </c>
      <c r="H5" s="656"/>
      <c r="I5" s="387" t="str">
        <f>+IF('INGRESO DE INFORMACIÓN'!F12="","",(('INGRESO DE INFORMACIÓN'!F7-'INGRESO DE INFORMACIÓN'!F9-'INGRESO DE INFORMACIÓN'!F8)/'INGRESO DE INFORMACIÓN'!F12))</f>
        <v/>
      </c>
      <c r="J5" s="656"/>
      <c r="K5" s="387" t="str">
        <f>+IF('INGRESO DE INFORMACIÓN'!G12="","",(('INGRESO DE INFORMACIÓN'!G7-'INGRESO DE INFORMACIÓN'!G9-'INGRESO DE INFORMACIÓN'!G8)/'INGRESO DE INFORMACIÓN'!G12))</f>
        <v/>
      </c>
      <c r="L5" s="656"/>
      <c r="M5" s="387" t="str">
        <f>+IF('INGRESO DE INFORMACIÓN'!H12="","",(('INGRESO DE INFORMACIÓN'!H7-'INGRESO DE INFORMACIÓN'!H9-'INGRESO DE INFORMACIÓN'!H8)/'INGRESO DE INFORMACIÓN'!H12))</f>
        <v/>
      </c>
      <c r="N5" s="656"/>
      <c r="R5" s="382"/>
      <c r="S5" s="385" t="s">
        <v>867</v>
      </c>
    </row>
    <row r="6" spans="3:19" ht="45" customHeight="1" x14ac:dyDescent="0.35">
      <c r="C6" s="660" t="s">
        <v>847</v>
      </c>
      <c r="D6" s="383" t="s">
        <v>864</v>
      </c>
      <c r="E6" s="380" t="str">
        <f>+IF(E7="","",'INDICADORES META'!E9)</f>
        <v/>
      </c>
      <c r="F6" s="655" t="str">
        <f>+IF(E7="","",IF(E7&gt;=E6,"Los resultados del indicador evidencian el cumplimiento de la meta propuesta", "Es necesario revisar las estrategias utilizadas para lograr la meta propuesta"))</f>
        <v/>
      </c>
      <c r="G6" s="380" t="str">
        <f>+IF(G7="","",'INDICADORES META'!F9)</f>
        <v/>
      </c>
      <c r="H6" s="655" t="str">
        <f>+IF(G7="","",IF(G7&gt;=G6,"Los resultados del indicador evidencian el cumplimiento de la meta propuesta", "Es necesario revisar las estrategias utilizadas para lograr la meta propuesta"))</f>
        <v/>
      </c>
      <c r="I6" s="380" t="str">
        <f>+IF(I7="","",'INDICADORES META'!G9)</f>
        <v/>
      </c>
      <c r="J6" s="655" t="str">
        <f>+IF(I7="","",IF(I7&gt;=I6,"Los resultados del indicador evidencian el cumplimiento de la meta propuesta", "Es necesario revisar las estrategias utilizadas para lograr la meta propuesta"))</f>
        <v/>
      </c>
      <c r="K6" s="380" t="str">
        <f>+IF(K7="","",'INDICADORES META'!H9)</f>
        <v/>
      </c>
      <c r="L6" s="655" t="str">
        <f>+IF(K7="","",IF(K7&gt;=K6,"Los resultados del indicador evidencian el cumplimiento de la meta propuesta", "Es necesario revisar las estrategias utilizadas para lograr la meta propuesta"))</f>
        <v/>
      </c>
      <c r="M6" s="380" t="str">
        <f>+IF(M7="","",'INDICADORES META'!I9)</f>
        <v/>
      </c>
      <c r="N6" s="655" t="str">
        <f>+IF(M7="","",IF(M7&gt;=M6,"Los resultados del indicador evidencian el cumplimiento de la meta propuesta", "Es necesario revisar las estrategias utilizadas para lograr la meta propuesta"))</f>
        <v/>
      </c>
      <c r="R6" s="382"/>
      <c r="S6" s="385" t="s">
        <v>868</v>
      </c>
    </row>
    <row r="7" spans="3:19" ht="45" customHeight="1" thickBot="1" x14ac:dyDescent="0.4">
      <c r="C7" s="661"/>
      <c r="D7" s="386" t="s">
        <v>865</v>
      </c>
      <c r="E7" s="381" t="str">
        <f>+IF('INGRESO DE INFORMACIÓN'!D10="","",(('INGRESO DE INFORMACIÓN'!D13+'INGRESO DE INFORMACIÓN'!D11)/'INGRESO DE INFORMACIÓN'!D10))</f>
        <v/>
      </c>
      <c r="F7" s="656"/>
      <c r="G7" s="381" t="str">
        <f>+IF('INGRESO DE INFORMACIÓN'!E10="","",(('INGRESO DE INFORMACIÓN'!E13+'INGRESO DE INFORMACIÓN'!E11)/'INGRESO DE INFORMACIÓN'!E10))</f>
        <v/>
      </c>
      <c r="H7" s="656"/>
      <c r="I7" s="381" t="str">
        <f>+IF('INGRESO DE INFORMACIÓN'!F10="","",(('INGRESO DE INFORMACIÓN'!F13+'INGRESO DE INFORMACIÓN'!F11)/'INGRESO DE INFORMACIÓN'!F10))</f>
        <v/>
      </c>
      <c r="J7" s="656"/>
      <c r="K7" s="381" t="str">
        <f>+IF('INGRESO DE INFORMACIÓN'!G10="","",(('INGRESO DE INFORMACIÓN'!G13+'INGRESO DE INFORMACIÓN'!G11)/'INGRESO DE INFORMACIÓN'!G10))</f>
        <v/>
      </c>
      <c r="L7" s="656"/>
      <c r="M7" s="381" t="str">
        <f>+IF('INGRESO DE INFORMACIÓN'!H10="","",(('INGRESO DE INFORMACIÓN'!H13+'INGRESO DE INFORMACIÓN'!H11)/'INGRESO DE INFORMACIÓN'!H10))</f>
        <v/>
      </c>
      <c r="N7" s="656"/>
      <c r="R7" s="382"/>
      <c r="S7" s="385" t="s">
        <v>869</v>
      </c>
    </row>
    <row r="8" spans="3:19" ht="45" customHeight="1" x14ac:dyDescent="0.35">
      <c r="C8" s="660" t="s">
        <v>870</v>
      </c>
      <c r="D8" s="388" t="s">
        <v>864</v>
      </c>
      <c r="E8" s="380" t="str">
        <f>+IF(E9="","",'INDICADORES META'!E10)</f>
        <v/>
      </c>
      <c r="F8" s="655" t="str">
        <f>+IF(E9="","",IF(E9&gt;=E8,"Los resultados del indicador evidencian el cumplimiento de la meta propuesta", "Es necesario revisar las estrategias utilizadas para lograr la meta propuesta"))</f>
        <v/>
      </c>
      <c r="G8" s="380" t="str">
        <f>+IF(G9="","",'INDICADORES META'!F10)</f>
        <v/>
      </c>
      <c r="H8" s="655" t="str">
        <f>+IF(G9="","",IF(G9&gt;=G8,"Los resultados del indicador evidencian el cumplimiento de la meta propuesta", "Es necesario revisar las estrategias utilizadas para lograr la meta propuesta"))</f>
        <v/>
      </c>
      <c r="I8" s="380" t="str">
        <f>+IF(I9="","",'INDICADORES META'!G10)</f>
        <v/>
      </c>
      <c r="J8" s="655" t="str">
        <f>+IF(I9="","",IF(I9&gt;=I8,"Los resultados del indicador evidencian el cumplimiento de la meta propuesta", "Es necesario revisar las estrategias utilizadas para lograr la meta propuesta"))</f>
        <v/>
      </c>
      <c r="K8" s="380" t="str">
        <f>+IF(K9="","",'INDICADORES META'!H10)</f>
        <v/>
      </c>
      <c r="L8" s="655" t="str">
        <f>+IF(K9="","",IF(K9&gt;=K8,"Los resultados del indicador evidencian el cumplimiento de la meta propuesta", "Es necesario revisar las estrategias utilizadas para lograr la meta propuesta"))</f>
        <v/>
      </c>
      <c r="M8" s="380" t="str">
        <f>+IF(M9="","",'INDICADORES META'!I10)</f>
        <v/>
      </c>
      <c r="N8" s="655" t="str">
        <f>+IF(M9="","",IF(M9&gt;=M8,"Los resultados del indicador evidencian el cumplimiento de la meta propuesta", "Es necesario revisar las estrategias utilizadas para lograr la meta propuesta"))</f>
        <v/>
      </c>
      <c r="R8" s="382"/>
      <c r="S8" s="385"/>
    </row>
    <row r="9" spans="3:19" ht="45" customHeight="1" thickBot="1" x14ac:dyDescent="0.4">
      <c r="C9" s="661"/>
      <c r="D9" s="389" t="s">
        <v>865</v>
      </c>
      <c r="E9" s="381" t="str">
        <f>+IF('INGRESO DE INFORMACIÓN'!D10="","",(('INGRESO DE INFORMACIÓN'!D17)/'INGRESO DE INFORMACIÓN'!D10))</f>
        <v/>
      </c>
      <c r="F9" s="656"/>
      <c r="G9" s="381" t="str">
        <f>+IF('INGRESO DE INFORMACIÓN'!E10="","",(('INGRESO DE INFORMACIÓN'!E17)/'INGRESO DE INFORMACIÓN'!E10))</f>
        <v/>
      </c>
      <c r="H9" s="656"/>
      <c r="I9" s="381" t="str">
        <f>+IF('INGRESO DE INFORMACIÓN'!F10="","",(('INGRESO DE INFORMACIÓN'!F17)/'INGRESO DE INFORMACIÓN'!F10))</f>
        <v/>
      </c>
      <c r="J9" s="656"/>
      <c r="K9" s="381" t="str">
        <f>+IF('INGRESO DE INFORMACIÓN'!G10="","",(('INGRESO DE INFORMACIÓN'!G17)/'INGRESO DE INFORMACIÓN'!G10))</f>
        <v/>
      </c>
      <c r="L9" s="656"/>
      <c r="M9" s="381" t="str">
        <f>+IF('INGRESO DE INFORMACIÓN'!H10="","",(('INGRESO DE INFORMACIÓN'!H17)/'INGRESO DE INFORMACIÓN'!H10))</f>
        <v/>
      </c>
      <c r="N9" s="656"/>
      <c r="R9" s="382"/>
      <c r="S9" s="385"/>
    </row>
    <row r="10" spans="3:19" ht="45" customHeight="1" x14ac:dyDescent="0.35">
      <c r="C10" s="658" t="s">
        <v>871</v>
      </c>
      <c r="D10" s="383" t="s">
        <v>864</v>
      </c>
      <c r="E10" s="380" t="str">
        <f>+IF(E11="","",'INDICADORES META'!E11)</f>
        <v/>
      </c>
      <c r="F10" s="655" t="str">
        <f>+IF(E11="","",IF(E11&gt;=E10,"Los resultados del indicador evidencian el cumplimiento de la meta propuesta", "Es necesario revisar las estrategias utilizadas para lograr la meta propuesta"))</f>
        <v/>
      </c>
      <c r="G10" s="380" t="str">
        <f>+IF(G11="","",'INDICADORES META'!F11)</f>
        <v/>
      </c>
      <c r="H10" s="655" t="str">
        <f>+IF(G11="","",IF(G11&gt;=G10,"Los resultados del indicador evidencian el cumplimiento de la meta propuesta", "Es necesario revisar las estrategias utilizadas para lograr la meta propuesta"))</f>
        <v/>
      </c>
      <c r="I10" s="380" t="str">
        <f>+IF(I11="","",'INDICADORES META'!G11)</f>
        <v/>
      </c>
      <c r="J10" s="655" t="str">
        <f>+IF(I11="","",IF(I11&gt;=I10,"Los resultados del indicador evidencian el cumplimiento de la meta propuesta", "Es necesario revisar las estrategias utilizadas para lograr la meta propuesta"))</f>
        <v/>
      </c>
      <c r="K10" s="380" t="str">
        <f>+IF(K11="","",'INDICADORES META'!H11)</f>
        <v/>
      </c>
      <c r="L10" s="655" t="str">
        <f>+IF(K11="","",IF(K11&gt;=K10,"Los resultados del indicador evidencian el cumplimiento de la meta propuesta", "Es necesario revisar las estrategias utilizadas para lograr la meta propuesta"))</f>
        <v/>
      </c>
      <c r="M10" s="380" t="str">
        <f>+IF(M11="","",'INDICADORES META'!I11)</f>
        <v/>
      </c>
      <c r="N10" s="655" t="str">
        <f>+IF(M11="","",IF(M11&gt;=M10,"Los resultados del indicador evidencian el cumplimiento de la meta propuesta", "Es necesario revisar las estrategias utilizadas para lograr la meta propuesta"))</f>
        <v/>
      </c>
      <c r="R10" s="382"/>
      <c r="S10" s="385"/>
    </row>
    <row r="11" spans="3:19" ht="45" customHeight="1" thickBot="1" x14ac:dyDescent="0.4">
      <c r="C11" s="659"/>
      <c r="D11" s="386" t="s">
        <v>865</v>
      </c>
      <c r="E11" s="381" t="str">
        <f>+IF('INGRESO DE INFORMACIÓN'!D14="","",(('INGRESO DE INFORMACIÓN'!D17)/'INGRESO DE INFORMACIÓN'!D14))</f>
        <v/>
      </c>
      <c r="F11" s="656"/>
      <c r="G11" s="381" t="str">
        <f>+IF('INGRESO DE INFORMACIÓN'!E14="","",(('INGRESO DE INFORMACIÓN'!E17)/'INGRESO DE INFORMACIÓN'!E14))</f>
        <v/>
      </c>
      <c r="H11" s="656"/>
      <c r="I11" s="381" t="str">
        <f>+IF('INGRESO DE INFORMACIÓN'!F14="","",(('INGRESO DE INFORMACIÓN'!F17)/'INGRESO DE INFORMACIÓN'!F14))</f>
        <v/>
      </c>
      <c r="J11" s="656"/>
      <c r="K11" s="381" t="str">
        <f>+IF('INGRESO DE INFORMACIÓN'!G14="","",(('INGRESO DE INFORMACIÓN'!G17)/'INGRESO DE INFORMACIÓN'!G14))</f>
        <v/>
      </c>
      <c r="L11" s="656"/>
      <c r="M11" s="381" t="str">
        <f>+IF('INGRESO DE INFORMACIÓN'!H14="","",(('INGRESO DE INFORMACIÓN'!H17)/'INGRESO DE INFORMACIÓN'!H14))</f>
        <v/>
      </c>
      <c r="N11" s="656"/>
      <c r="R11" s="382"/>
      <c r="S11" s="385"/>
    </row>
    <row r="12" spans="3:19" ht="45" customHeight="1" x14ac:dyDescent="0.35">
      <c r="C12" s="658" t="s">
        <v>872</v>
      </c>
      <c r="D12" s="383" t="s">
        <v>864</v>
      </c>
      <c r="E12" s="380" t="str">
        <f>+IF(E13="","",'INDICADORES META'!E12)</f>
        <v/>
      </c>
      <c r="F12" s="655" t="str">
        <f>+IF(E13="","",IF(E13&gt;=E12,"Los resultados del indicador evidencian el cumplimiento de la meta propuesta", "Es necesario revisar las estrategias utilizadas para lograr la meta propuesta"))</f>
        <v/>
      </c>
      <c r="G12" s="380" t="str">
        <f>+IF(G13="","",'INDICADORES META'!F12)</f>
        <v/>
      </c>
      <c r="H12" s="655" t="str">
        <f>+IF(G13="","",IF(G13&gt;=G12,"Los resultados del indicador evidencian el cumplimiento de la meta propuesta", "Es necesario revisar las estrategias utilizadas para lograr la meta propuesta"))</f>
        <v/>
      </c>
      <c r="I12" s="380" t="str">
        <f>+IF(I13="","",'INDICADORES META'!G12)</f>
        <v/>
      </c>
      <c r="J12" s="655" t="str">
        <f>+IF(I13="","",IF(I13&gt;=I12,"Los resultados del indicador evidencian el cumplimiento de la meta propuesta", "Es necesario revisar las estrategias utilizadas para lograr la meta propuesta"))</f>
        <v/>
      </c>
      <c r="K12" s="380" t="str">
        <f>+IF(K13="","",'INDICADORES META'!H12)</f>
        <v/>
      </c>
      <c r="L12" s="655" t="str">
        <f>+IF(K13="","",IF(K13&gt;=K12,"Los resultados del indicador evidencian el cumplimiento de la meta propuesta", "Es necesario revisar las estrategias utilizadas para lograr la meta propuesta"))</f>
        <v/>
      </c>
      <c r="M12" s="380" t="str">
        <f>+IF(M13="","",'INDICADORES META'!I12)</f>
        <v/>
      </c>
      <c r="N12" s="655" t="str">
        <f>+IF(M13="","",IF(M13&gt;=M12,"Los resultados del indicador evidencian el cumplimiento de la meta propuesta", "Es necesario revisar las estrategias utilizadas para lograr la meta propuesta"))</f>
        <v/>
      </c>
      <c r="R12" s="382"/>
      <c r="S12" s="385"/>
    </row>
    <row r="13" spans="3:19" ht="45" customHeight="1" thickBot="1" x14ac:dyDescent="0.4">
      <c r="C13" s="659"/>
      <c r="D13" s="386" t="s">
        <v>865</v>
      </c>
      <c r="E13" s="381" t="str">
        <f>+IF(('INGRESO DE INFORMACIÓN'!D15)=0,"",(('INGRESO DE INFORMACIÓN'!D15-'INGRESO DE INFORMACIÓN'!D18)/('INGRESO DE INFORMACIÓN'!D15)))</f>
        <v/>
      </c>
      <c r="F13" s="656"/>
      <c r="G13" s="381" t="str">
        <f>+IF(('INGRESO DE INFORMACIÓN'!E15)=0,"",(('INGRESO DE INFORMACIÓN'!E15-'INGRESO DE INFORMACIÓN'!E18)/('INGRESO DE INFORMACIÓN'!E15)))</f>
        <v/>
      </c>
      <c r="H13" s="656"/>
      <c r="I13" s="381" t="str">
        <f>+IF(('INGRESO DE INFORMACIÓN'!F15)=0,"",(('INGRESO DE INFORMACIÓN'!F15-'INGRESO DE INFORMACIÓN'!F18)/('INGRESO DE INFORMACIÓN'!F15)))</f>
        <v/>
      </c>
      <c r="J13" s="656"/>
      <c r="K13" s="381" t="str">
        <f>+IF(('INGRESO DE INFORMACIÓN'!G15)=0,"",(('INGRESO DE INFORMACIÓN'!G15-'INGRESO DE INFORMACIÓN'!G18)/('INGRESO DE INFORMACIÓN'!G15)))</f>
        <v/>
      </c>
      <c r="L13" s="656"/>
      <c r="M13" s="381" t="str">
        <f>+IF(('INGRESO DE INFORMACIÓN'!H15)=0,"",(('INGRESO DE INFORMACIÓN'!H15-'INGRESO DE INFORMACIÓN'!H18)/('INGRESO DE INFORMACIÓN'!H15)))</f>
        <v/>
      </c>
      <c r="N13" s="656"/>
      <c r="R13" s="382"/>
      <c r="S13" s="385"/>
    </row>
    <row r="14" spans="3:19" ht="45" customHeight="1" x14ac:dyDescent="0.35">
      <c r="C14" s="657" t="s">
        <v>873</v>
      </c>
      <c r="D14" s="388" t="s">
        <v>864</v>
      </c>
      <c r="E14" s="380" t="str">
        <f>+IF(E15="","",'INDICADORES META'!E13)</f>
        <v/>
      </c>
      <c r="F14" s="655" t="str">
        <f>+IF(E15="","",IF(E15&gt;=E14,"Los resultados del indicador evidencian el cumplimiento de la meta propuesta", "Es necesario revisar las estrategias utilizadas para lograr la meta propuesta"))</f>
        <v/>
      </c>
      <c r="G14" s="380" t="str">
        <f>+IF(G15="","",'INDICADORES META'!F13)</f>
        <v/>
      </c>
      <c r="H14" s="655" t="str">
        <f>+IF(G15="","",IF(G15&gt;=G14,"Los resultados del indicador evidencian el cumplimiento de la meta propuesta", "Es necesario revisar las estrategias utilizadas para lograr la meta propuesta"))</f>
        <v/>
      </c>
      <c r="I14" s="380" t="str">
        <f>+IF(I15="","",'INDICADORES META'!G13)</f>
        <v/>
      </c>
      <c r="J14" s="655" t="str">
        <f>+IF(I15="","",IF(I15&gt;=I14,"Los resultados del indicador evidencian el cumplimiento de la meta propuesta", "Es necesario revisar las estrategias utilizadas para lograr la meta propuesta"))</f>
        <v/>
      </c>
      <c r="K14" s="380" t="str">
        <f>+IF(K15="","",'INDICADORES META'!H13)</f>
        <v/>
      </c>
      <c r="L14" s="655" t="str">
        <f>+IF(K15="","",IF(K15&gt;=K14,"Los resultados del indicador evidencian el cumplimiento de la meta propuesta", "Es necesario revisar las estrategias utilizadas para lograr la meta propuesta"))</f>
        <v/>
      </c>
      <c r="M14" s="380" t="str">
        <f>+IF(M15="","",'INDICADORES META'!I13)</f>
        <v/>
      </c>
      <c r="N14" s="655" t="str">
        <f>+IF(M15="","",IF(M15&gt;=M14,"Los resultados del indicador evidencian el cumplimiento de la meta propuesta", "Es necesario revisar las estrategias utilizadas para lograr la meta propuesta"))</f>
        <v/>
      </c>
      <c r="R14" s="382"/>
      <c r="S14" s="385"/>
    </row>
    <row r="15" spans="3:19" ht="45" customHeight="1" thickBot="1" x14ac:dyDescent="0.4">
      <c r="C15" s="657"/>
      <c r="D15" s="389" t="s">
        <v>865</v>
      </c>
      <c r="E15" s="381" t="str">
        <f>+IF('INGRESO DE INFORMACIÓN'!D18="","",'INGRESO DE INFORMACIÓN'!D16/'INGRESO DE INFORMACIÓN'!D18)</f>
        <v/>
      </c>
      <c r="F15" s="656"/>
      <c r="G15" s="381" t="str">
        <f>+IF('INGRESO DE INFORMACIÓN'!E18="","",'INGRESO DE INFORMACIÓN'!E16/'INGRESO DE INFORMACIÓN'!E18)</f>
        <v/>
      </c>
      <c r="H15" s="656"/>
      <c r="I15" s="381" t="str">
        <f>+IF('INGRESO DE INFORMACIÓN'!F18="","",'INGRESO DE INFORMACIÓN'!F16/'INGRESO DE INFORMACIÓN'!F18)</f>
        <v/>
      </c>
      <c r="J15" s="656"/>
      <c r="K15" s="381" t="str">
        <f>+IF('INGRESO DE INFORMACIÓN'!G18="","",'INGRESO DE INFORMACIÓN'!G16/'INGRESO DE INFORMACIÓN'!G18)</f>
        <v/>
      </c>
      <c r="L15" s="656"/>
      <c r="M15" s="381" t="str">
        <f>+IF('INGRESO DE INFORMACIÓN'!H18="","",'INGRESO DE INFORMACIÓN'!H16/'INGRESO DE INFORMACIÓN'!H18)</f>
        <v/>
      </c>
      <c r="N15" s="656"/>
      <c r="R15" s="382"/>
      <c r="S15" s="385"/>
    </row>
    <row r="16" spans="3:19" ht="45" customHeight="1" x14ac:dyDescent="0.35">
      <c r="C16" s="658" t="s">
        <v>855</v>
      </c>
      <c r="D16" s="383" t="s">
        <v>864</v>
      </c>
      <c r="E16" s="380" t="str">
        <f>+IF(E17="","",'INDICADORES META'!E14)</f>
        <v/>
      </c>
      <c r="F16" s="655" t="str">
        <f>+IF(E17="","",IF(E17&gt;=E16,"Los resultados del indicador evidencian el cumplimiento de la meta propuesta", "Es necesario revisar las estrategias utilizadas para lograr la meta propuesta"))</f>
        <v/>
      </c>
      <c r="G16" s="380" t="str">
        <f>+IF(G17="","",'INDICADORES META'!F14)</f>
        <v/>
      </c>
      <c r="H16" s="655" t="str">
        <f>+IF(G17="","",IF(G17&gt;=G16,"Los resultados del indicador evidencian el cumplimiento de la meta propuesta", "Es necesario revisar las estrategias utilizadas para lograr la meta propuesta"))</f>
        <v/>
      </c>
      <c r="I16" s="380" t="str">
        <f>+IF(I17="","",'INDICADORES META'!G14)</f>
        <v/>
      </c>
      <c r="J16" s="655" t="str">
        <f>+IF(I17="","",IF(I17&gt;=I16,"Los resultados del indicador evidencian el cumplimiento de la meta propuesta", "Es necesario revisar las estrategias utilizadas para lograr la meta propuesta"))</f>
        <v/>
      </c>
      <c r="K16" s="380" t="str">
        <f>+IF(K17="","",'INDICADORES META'!H14)</f>
        <v/>
      </c>
      <c r="L16" s="655" t="str">
        <f>+IF(K17="","",IF(K17&gt;=K16,"Los resultados del indicador evidencian el cumplimiento de la meta propuesta", "Es necesario revisar las estrategias utilizadas para lograr la meta propuesta"))</f>
        <v/>
      </c>
      <c r="M16" s="380" t="str">
        <f>+IF(M17="","",'INDICADORES META'!I14)</f>
        <v/>
      </c>
      <c r="N16" s="655" t="str">
        <f>+IF(M17="","",IF(M17&gt;=M16,"Los resultados del indicador evidencian el cumplimiento de la meta propuesta", "Es necesario revisar las estrategias utilizadas para lograr la meta propuesta"))</f>
        <v/>
      </c>
      <c r="R16" s="382"/>
      <c r="S16" s="385"/>
    </row>
    <row r="17" spans="3:19" ht="45" customHeight="1" thickBot="1" x14ac:dyDescent="0.4">
      <c r="C17" s="659"/>
      <c r="D17" s="386" t="s">
        <v>865</v>
      </c>
      <c r="E17" s="381" t="str">
        <f>+IF('INGRESO DE INFORMACIÓN'!D15="","",'INGRESO DE INFORMACIÓN'!D17/('INGRESO DE INFORMACIÓN'!D19+'INGRESO DE INFORMACIÓN'!D15))</f>
        <v/>
      </c>
      <c r="F17" s="656"/>
      <c r="G17" s="381" t="str">
        <f>+IF('INGRESO DE INFORMACIÓN'!E15="","",'INGRESO DE INFORMACIÓN'!E17/('INGRESO DE INFORMACIÓN'!E19+'INGRESO DE INFORMACIÓN'!E15))</f>
        <v/>
      </c>
      <c r="H17" s="656"/>
      <c r="I17" s="381" t="str">
        <f>+IF('INGRESO DE INFORMACIÓN'!F15="","",'INGRESO DE INFORMACIÓN'!F17/('INGRESO DE INFORMACIÓN'!F19+'INGRESO DE INFORMACIÓN'!F15))</f>
        <v/>
      </c>
      <c r="J17" s="656"/>
      <c r="K17" s="381" t="str">
        <f>+IF('INGRESO DE INFORMACIÓN'!G15="","",'INGRESO DE INFORMACIÓN'!G17/('INGRESO DE INFORMACIÓN'!G19+'INGRESO DE INFORMACIÓN'!G15))</f>
        <v/>
      </c>
      <c r="L17" s="656"/>
      <c r="M17" s="381" t="str">
        <f>+IF('INGRESO DE INFORMACIÓN'!H15="","",'INGRESO DE INFORMACIÓN'!H17/('INGRESO DE INFORMACIÓN'!H19+'INGRESO DE INFORMACIÓN'!H15))</f>
        <v/>
      </c>
      <c r="N17" s="656"/>
      <c r="R17" s="382"/>
      <c r="S17" s="385"/>
    </row>
  </sheetData>
  <mergeCells count="47">
    <mergeCell ref="N4:N5"/>
    <mergeCell ref="E3:F3"/>
    <mergeCell ref="G3:H3"/>
    <mergeCell ref="I3:J3"/>
    <mergeCell ref="K3:L3"/>
    <mergeCell ref="M3:N3"/>
    <mergeCell ref="C4:C5"/>
    <mergeCell ref="F4:F5"/>
    <mergeCell ref="H4:H5"/>
    <mergeCell ref="J4:J5"/>
    <mergeCell ref="L4:L5"/>
    <mergeCell ref="N8:N9"/>
    <mergeCell ref="C6:C7"/>
    <mergeCell ref="F6:F7"/>
    <mergeCell ref="H6:H7"/>
    <mergeCell ref="J6:J7"/>
    <mergeCell ref="L6:L7"/>
    <mergeCell ref="N6:N7"/>
    <mergeCell ref="C8:C9"/>
    <mergeCell ref="F8:F9"/>
    <mergeCell ref="H8:H9"/>
    <mergeCell ref="J8:J9"/>
    <mergeCell ref="L8:L9"/>
    <mergeCell ref="N12:N13"/>
    <mergeCell ref="C10:C11"/>
    <mergeCell ref="F10:F11"/>
    <mergeCell ref="H10:H11"/>
    <mergeCell ref="J10:J11"/>
    <mergeCell ref="L10:L11"/>
    <mergeCell ref="N10:N11"/>
    <mergeCell ref="C12:C13"/>
    <mergeCell ref="F12:F13"/>
    <mergeCell ref="H12:H13"/>
    <mergeCell ref="J12:J13"/>
    <mergeCell ref="L12:L13"/>
    <mergeCell ref="N16:N17"/>
    <mergeCell ref="C14:C15"/>
    <mergeCell ref="F14:F15"/>
    <mergeCell ref="H14:H15"/>
    <mergeCell ref="J14:J15"/>
    <mergeCell ref="L14:L15"/>
    <mergeCell ref="N14:N15"/>
    <mergeCell ref="C16:C17"/>
    <mergeCell ref="F16:F17"/>
    <mergeCell ref="H16:H17"/>
    <mergeCell ref="J16:J17"/>
    <mergeCell ref="L16:L17"/>
  </mergeCells>
  <conditionalFormatting sqref="F4">
    <cfRule type="containsText" dxfId="9" priority="79" stopIfTrue="1" operator="containsText" text="Es necesario revisar las estrategias utilizadas para lograr la meta propuesta">
      <formula>NOT(ISERROR(SEARCH("Es necesario revisar las estrategias utilizadas para lograr la meta propuesta",F4)))</formula>
    </cfRule>
    <cfRule type="dataBar" priority="80">
      <dataBar>
        <cfvo type="num" val="0"/>
        <cfvo type="num" val="1"/>
        <color theme="6" tint="0.39997558519241921"/>
      </dataBar>
      <extLst>
        <ext xmlns:x14="http://schemas.microsoft.com/office/spreadsheetml/2009/9/main" uri="{B025F937-C7B1-47D3-B67F-A62EFF666E3E}">
          <x14:id>{4090D892-68E0-469D-84C7-9C3E1C520867}</x14:id>
        </ext>
      </extLst>
    </cfRule>
  </conditionalFormatting>
  <conditionalFormatting sqref="F6 F8 F10 F12 F14 F16">
    <cfRule type="containsText" dxfId="8" priority="77" stopIfTrue="1" operator="containsText" text="Es necesario revisar las estrategias utilizadas para lograr la meta propuesta">
      <formula>NOT(ISERROR(SEARCH("Es necesario revisar las estrategias utilizadas para lograr la meta propuesta",F6)))</formula>
    </cfRule>
    <cfRule type="dataBar" priority="78">
      <dataBar>
        <cfvo type="num" val="0"/>
        <cfvo type="num" val="1"/>
        <color theme="6" tint="0.39997558519241921"/>
      </dataBar>
      <extLst>
        <ext xmlns:x14="http://schemas.microsoft.com/office/spreadsheetml/2009/9/main" uri="{B025F937-C7B1-47D3-B67F-A62EFF666E3E}">
          <x14:id>{40207002-FA8E-46BB-9385-5743DB02B2F8}</x14:id>
        </ext>
      </extLst>
    </cfRule>
  </conditionalFormatting>
  <conditionalFormatting sqref="H4">
    <cfRule type="containsText" dxfId="7" priority="73" stopIfTrue="1" operator="containsText" text="Es necesario revisar las estrategias utilizadas para lograr la meta propuesta">
      <formula>NOT(ISERROR(SEARCH("Es necesario revisar las estrategias utilizadas para lograr la meta propuesta",H4)))</formula>
    </cfRule>
    <cfRule type="dataBar" priority="74">
      <dataBar>
        <cfvo type="num" val="0"/>
        <cfvo type="num" val="1"/>
        <color theme="6" tint="0.39997558519241921"/>
      </dataBar>
      <extLst>
        <ext xmlns:x14="http://schemas.microsoft.com/office/spreadsheetml/2009/9/main" uri="{B025F937-C7B1-47D3-B67F-A62EFF666E3E}">
          <x14:id>{A86C53AB-C846-4038-90C7-B33A6FCD9CCB}</x14:id>
        </ext>
      </extLst>
    </cfRule>
  </conditionalFormatting>
  <conditionalFormatting sqref="H6 H8 H10 H12 H14 H16">
    <cfRule type="containsText" dxfId="6" priority="71" stopIfTrue="1" operator="containsText" text="Es necesario revisar las estrategias utilizadas para lograr la meta propuesta">
      <formula>NOT(ISERROR(SEARCH("Es necesario revisar las estrategias utilizadas para lograr la meta propuesta",H6)))</formula>
    </cfRule>
    <cfRule type="dataBar" priority="72">
      <dataBar>
        <cfvo type="num" val="0"/>
        <cfvo type="num" val="1"/>
        <color theme="6" tint="0.39997558519241921"/>
      </dataBar>
      <extLst>
        <ext xmlns:x14="http://schemas.microsoft.com/office/spreadsheetml/2009/9/main" uri="{B025F937-C7B1-47D3-B67F-A62EFF666E3E}">
          <x14:id>{C000B10E-02FF-4F53-9BCB-D85130CAEAE4}</x14:id>
        </ext>
      </extLst>
    </cfRule>
  </conditionalFormatting>
  <conditionalFormatting sqref="J4">
    <cfRule type="containsText" dxfId="5" priority="67" stopIfTrue="1" operator="containsText" text="Es necesario revisar las estrategias utilizadas para lograr la meta propuesta">
      <formula>NOT(ISERROR(SEARCH("Es necesario revisar las estrategias utilizadas para lograr la meta propuesta",J4)))</formula>
    </cfRule>
    <cfRule type="dataBar" priority="68">
      <dataBar>
        <cfvo type="num" val="0"/>
        <cfvo type="num" val="1"/>
        <color theme="6" tint="0.39997558519241921"/>
      </dataBar>
      <extLst>
        <ext xmlns:x14="http://schemas.microsoft.com/office/spreadsheetml/2009/9/main" uri="{B025F937-C7B1-47D3-B67F-A62EFF666E3E}">
          <x14:id>{9E742BB0-EC09-4D5D-ABE3-DD54E0FCE0CD}</x14:id>
        </ext>
      </extLst>
    </cfRule>
  </conditionalFormatting>
  <conditionalFormatting sqref="J6 J8 J10 J12 J14 J16">
    <cfRule type="containsText" dxfId="4" priority="65" stopIfTrue="1" operator="containsText" text="Es necesario revisar las estrategias utilizadas para lograr la meta propuesta">
      <formula>NOT(ISERROR(SEARCH("Es necesario revisar las estrategias utilizadas para lograr la meta propuesta",J6)))</formula>
    </cfRule>
    <cfRule type="dataBar" priority="66">
      <dataBar>
        <cfvo type="num" val="0"/>
        <cfvo type="num" val="1"/>
        <color theme="6" tint="0.39997558519241921"/>
      </dataBar>
      <extLst>
        <ext xmlns:x14="http://schemas.microsoft.com/office/spreadsheetml/2009/9/main" uri="{B025F937-C7B1-47D3-B67F-A62EFF666E3E}">
          <x14:id>{1C598BC9-A498-4B83-BE2F-FC6838042650}</x14:id>
        </ext>
      </extLst>
    </cfRule>
  </conditionalFormatting>
  <conditionalFormatting sqref="L4">
    <cfRule type="containsText" dxfId="3" priority="61" stopIfTrue="1" operator="containsText" text="Es necesario revisar las estrategias utilizadas para lograr la meta propuesta">
      <formula>NOT(ISERROR(SEARCH("Es necesario revisar las estrategias utilizadas para lograr la meta propuesta",L4)))</formula>
    </cfRule>
    <cfRule type="dataBar" priority="62">
      <dataBar>
        <cfvo type="num" val="0"/>
        <cfvo type="num" val="1"/>
        <color theme="6" tint="0.39997558519241921"/>
      </dataBar>
      <extLst>
        <ext xmlns:x14="http://schemas.microsoft.com/office/spreadsheetml/2009/9/main" uri="{B025F937-C7B1-47D3-B67F-A62EFF666E3E}">
          <x14:id>{B18517EB-E087-4565-BEC7-83A77188463C}</x14:id>
        </ext>
      </extLst>
    </cfRule>
  </conditionalFormatting>
  <conditionalFormatting sqref="L8 L6 L10 L12 L14 L16">
    <cfRule type="containsText" dxfId="2" priority="59" stopIfTrue="1" operator="containsText" text="Es necesario revisar las estrategias utilizadas para lograr la meta propuesta">
      <formula>NOT(ISERROR(SEARCH("Es necesario revisar las estrategias utilizadas para lograr la meta propuesta",L6)))</formula>
    </cfRule>
    <cfRule type="dataBar" priority="60">
      <dataBar>
        <cfvo type="num" val="0"/>
        <cfvo type="num" val="1"/>
        <color theme="6" tint="0.39997558519241921"/>
      </dataBar>
      <extLst>
        <ext xmlns:x14="http://schemas.microsoft.com/office/spreadsheetml/2009/9/main" uri="{B025F937-C7B1-47D3-B67F-A62EFF666E3E}">
          <x14:id>{CD6959E5-9DC2-44E5-9170-2B3346C4A612}</x14:id>
        </ext>
      </extLst>
    </cfRule>
  </conditionalFormatting>
  <conditionalFormatting sqref="N4">
    <cfRule type="containsText" dxfId="1" priority="55" stopIfTrue="1" operator="containsText" text="Es necesario revisar las estrategias utilizadas para lograr la meta propuesta">
      <formula>NOT(ISERROR(SEARCH("Es necesario revisar las estrategias utilizadas para lograr la meta propuesta",N4)))</formula>
    </cfRule>
    <cfRule type="dataBar" priority="56">
      <dataBar>
        <cfvo type="num" val="0"/>
        <cfvo type="num" val="1"/>
        <color theme="6" tint="0.39997558519241921"/>
      </dataBar>
      <extLst>
        <ext xmlns:x14="http://schemas.microsoft.com/office/spreadsheetml/2009/9/main" uri="{B025F937-C7B1-47D3-B67F-A62EFF666E3E}">
          <x14:id>{A0BE22F4-C90F-433E-A2A2-ACA6A5583AE4}</x14:id>
        </ext>
      </extLst>
    </cfRule>
  </conditionalFormatting>
  <conditionalFormatting sqref="N8 N6 N10 N12 N14 N16">
    <cfRule type="containsText" dxfId="0" priority="53" stopIfTrue="1" operator="containsText" text="Es necesario revisar las estrategias utilizadas para lograr la meta propuesta">
      <formula>NOT(ISERROR(SEARCH("Es necesario revisar las estrategias utilizadas para lograr la meta propuesta",N6)))</formula>
    </cfRule>
    <cfRule type="dataBar" priority="54">
      <dataBar>
        <cfvo type="num" val="0"/>
        <cfvo type="num" val="1"/>
        <color theme="6" tint="0.39997558519241921"/>
      </dataBar>
      <extLst>
        <ext xmlns:x14="http://schemas.microsoft.com/office/spreadsheetml/2009/9/main" uri="{B025F937-C7B1-47D3-B67F-A62EFF666E3E}">
          <x14:id>{42F5E31D-9AA9-4432-8790-3122DE60D3BB}</x14:id>
        </ext>
      </extLst>
    </cfRule>
  </conditionalFormatting>
  <conditionalFormatting sqref="E5 E7 E9 E13 E15 E17 E11">
    <cfRule type="dataBar" priority="44">
      <dataBar>
        <cfvo type="num" val="0"/>
        <cfvo type="num" val="1"/>
        <color rgb="FF002060"/>
      </dataBar>
      <extLst>
        <ext xmlns:x14="http://schemas.microsoft.com/office/spreadsheetml/2009/9/main" uri="{B025F937-C7B1-47D3-B67F-A62EFF666E3E}">
          <x14:id>{754B2B28-B9B8-46FE-B564-8C2F648D3FA1}</x14:id>
        </ext>
      </extLst>
    </cfRule>
  </conditionalFormatting>
  <conditionalFormatting sqref="E4 E6 E8 E10 E12 E14 E16">
    <cfRule type="dataBar" priority="43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{366C5F39-5335-418D-B8CC-96AE94233D18}</x14:id>
        </ext>
      </extLst>
    </cfRule>
  </conditionalFormatting>
  <conditionalFormatting sqref="G6 G4 G8 G10 G12 G14 G16">
    <cfRule type="dataBar" priority="42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{00E59D53-3ED3-49DB-9412-F3290D205259}</x14:id>
        </ext>
      </extLst>
    </cfRule>
  </conditionalFormatting>
  <conditionalFormatting sqref="I6 I4 I8 I10 I12 I14 I16">
    <cfRule type="dataBar" priority="40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{3BB5D91D-E6E7-4838-8668-2A2CD5BEC0B3}</x14:id>
        </ext>
      </extLst>
    </cfRule>
  </conditionalFormatting>
  <conditionalFormatting sqref="K4 K6 K8 K10 K12 K14 K16">
    <cfRule type="dataBar" priority="38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{694A87E4-EA86-4D81-9517-7461E7A084BF}</x14:id>
        </ext>
      </extLst>
    </cfRule>
  </conditionalFormatting>
  <conditionalFormatting sqref="M4 M6 M8 M10 M12 M14 M16">
    <cfRule type="dataBar" priority="36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{4B06A2D6-D0DD-44A6-94C2-CF47F8D90836}</x14:id>
        </ext>
      </extLst>
    </cfRule>
  </conditionalFormatting>
  <conditionalFormatting sqref="G5">
    <cfRule type="dataBar" priority="32">
      <dataBar>
        <cfvo type="num" val="0"/>
        <cfvo type="num" val="1"/>
        <color rgb="FF002060"/>
      </dataBar>
      <extLst>
        <ext xmlns:x14="http://schemas.microsoft.com/office/spreadsheetml/2009/9/main" uri="{B025F937-C7B1-47D3-B67F-A62EFF666E3E}">
          <x14:id>{F05BA0E9-76FF-4348-B442-CEAB33C6D6B5}</x14:id>
        </ext>
      </extLst>
    </cfRule>
  </conditionalFormatting>
  <conditionalFormatting sqref="I5">
    <cfRule type="dataBar" priority="31">
      <dataBar>
        <cfvo type="num" val="0"/>
        <cfvo type="num" val="1"/>
        <color rgb="FF002060"/>
      </dataBar>
      <extLst>
        <ext xmlns:x14="http://schemas.microsoft.com/office/spreadsheetml/2009/9/main" uri="{B025F937-C7B1-47D3-B67F-A62EFF666E3E}">
          <x14:id>{EE2B8F65-5E39-40B1-9D3C-0202DDDDD9B3}</x14:id>
        </ext>
      </extLst>
    </cfRule>
  </conditionalFormatting>
  <conditionalFormatting sqref="K5">
    <cfRule type="dataBar" priority="30">
      <dataBar>
        <cfvo type="num" val="0"/>
        <cfvo type="num" val="1"/>
        <color rgb="FF002060"/>
      </dataBar>
      <extLst>
        <ext xmlns:x14="http://schemas.microsoft.com/office/spreadsheetml/2009/9/main" uri="{B025F937-C7B1-47D3-B67F-A62EFF666E3E}">
          <x14:id>{BBBE5261-7487-4F78-9C76-C8CE1A35DC75}</x14:id>
        </ext>
      </extLst>
    </cfRule>
  </conditionalFormatting>
  <conditionalFormatting sqref="M5">
    <cfRule type="dataBar" priority="29">
      <dataBar>
        <cfvo type="num" val="0"/>
        <cfvo type="num" val="1"/>
        <color rgb="FF002060"/>
      </dataBar>
      <extLst>
        <ext xmlns:x14="http://schemas.microsoft.com/office/spreadsheetml/2009/9/main" uri="{B025F937-C7B1-47D3-B67F-A62EFF666E3E}">
          <x14:id>{7F6EB59D-4366-4146-8D19-7BC42B506083}</x14:id>
        </ext>
      </extLst>
    </cfRule>
  </conditionalFormatting>
  <conditionalFormatting sqref="G7">
    <cfRule type="dataBar" priority="24">
      <dataBar>
        <cfvo type="num" val="0"/>
        <cfvo type="num" val="1"/>
        <color rgb="FF002060"/>
      </dataBar>
      <extLst>
        <ext xmlns:x14="http://schemas.microsoft.com/office/spreadsheetml/2009/9/main" uri="{B025F937-C7B1-47D3-B67F-A62EFF666E3E}">
          <x14:id>{FE4B76E6-5F0A-4641-B73A-B8F6AA157444}</x14:id>
        </ext>
      </extLst>
    </cfRule>
  </conditionalFormatting>
  <conditionalFormatting sqref="I7">
    <cfRule type="dataBar" priority="23">
      <dataBar>
        <cfvo type="num" val="0"/>
        <cfvo type="num" val="1"/>
        <color rgb="FF002060"/>
      </dataBar>
      <extLst>
        <ext xmlns:x14="http://schemas.microsoft.com/office/spreadsheetml/2009/9/main" uri="{B025F937-C7B1-47D3-B67F-A62EFF666E3E}">
          <x14:id>{B0428A16-B31D-4DB3-A81F-1B8C7A5DF00E}</x14:id>
        </ext>
      </extLst>
    </cfRule>
  </conditionalFormatting>
  <conditionalFormatting sqref="K7">
    <cfRule type="dataBar" priority="22">
      <dataBar>
        <cfvo type="num" val="0"/>
        <cfvo type="num" val="1"/>
        <color rgb="FF002060"/>
      </dataBar>
      <extLst>
        <ext xmlns:x14="http://schemas.microsoft.com/office/spreadsheetml/2009/9/main" uri="{B025F937-C7B1-47D3-B67F-A62EFF666E3E}">
          <x14:id>{011A5970-7CDE-423B-AE92-FEE2FA446B87}</x14:id>
        </ext>
      </extLst>
    </cfRule>
  </conditionalFormatting>
  <conditionalFormatting sqref="M7">
    <cfRule type="dataBar" priority="21">
      <dataBar>
        <cfvo type="num" val="0"/>
        <cfvo type="num" val="1"/>
        <color rgb="FF002060"/>
      </dataBar>
      <extLst>
        <ext xmlns:x14="http://schemas.microsoft.com/office/spreadsheetml/2009/9/main" uri="{B025F937-C7B1-47D3-B67F-A62EFF666E3E}">
          <x14:id>{28440737-40CE-42C1-AF59-14574EE28F17}</x14:id>
        </ext>
      </extLst>
    </cfRule>
  </conditionalFormatting>
  <conditionalFormatting sqref="G9">
    <cfRule type="dataBar" priority="20">
      <dataBar>
        <cfvo type="num" val="0"/>
        <cfvo type="num" val="1"/>
        <color rgb="FF002060"/>
      </dataBar>
      <extLst>
        <ext xmlns:x14="http://schemas.microsoft.com/office/spreadsheetml/2009/9/main" uri="{B025F937-C7B1-47D3-B67F-A62EFF666E3E}">
          <x14:id>{37A9DE62-05AF-4E34-B374-CD29F4DF1188}</x14:id>
        </ext>
      </extLst>
    </cfRule>
  </conditionalFormatting>
  <conditionalFormatting sqref="I9">
    <cfRule type="dataBar" priority="19">
      <dataBar>
        <cfvo type="num" val="0"/>
        <cfvo type="num" val="1"/>
        <color rgb="FF002060"/>
      </dataBar>
      <extLst>
        <ext xmlns:x14="http://schemas.microsoft.com/office/spreadsheetml/2009/9/main" uri="{B025F937-C7B1-47D3-B67F-A62EFF666E3E}">
          <x14:id>{8E5170A5-A061-4365-AF1E-7E7AB37DA24E}</x14:id>
        </ext>
      </extLst>
    </cfRule>
  </conditionalFormatting>
  <conditionalFormatting sqref="K9">
    <cfRule type="dataBar" priority="18">
      <dataBar>
        <cfvo type="num" val="0"/>
        <cfvo type="num" val="1"/>
        <color rgb="FF002060"/>
      </dataBar>
      <extLst>
        <ext xmlns:x14="http://schemas.microsoft.com/office/spreadsheetml/2009/9/main" uri="{B025F937-C7B1-47D3-B67F-A62EFF666E3E}">
          <x14:id>{0F36DE6D-4019-4D0E-8EC7-9F656791B26F}</x14:id>
        </ext>
      </extLst>
    </cfRule>
  </conditionalFormatting>
  <conditionalFormatting sqref="M9">
    <cfRule type="dataBar" priority="17">
      <dataBar>
        <cfvo type="num" val="0"/>
        <cfvo type="num" val="1"/>
        <color rgb="FF002060"/>
      </dataBar>
      <extLst>
        <ext xmlns:x14="http://schemas.microsoft.com/office/spreadsheetml/2009/9/main" uri="{B025F937-C7B1-47D3-B67F-A62EFF666E3E}">
          <x14:id>{693C9192-98C0-4C50-9D20-740EA857034D}</x14:id>
        </ext>
      </extLst>
    </cfRule>
  </conditionalFormatting>
  <conditionalFormatting sqref="G11">
    <cfRule type="dataBar" priority="16">
      <dataBar>
        <cfvo type="num" val="0"/>
        <cfvo type="num" val="1"/>
        <color rgb="FF002060"/>
      </dataBar>
      <extLst>
        <ext xmlns:x14="http://schemas.microsoft.com/office/spreadsheetml/2009/9/main" uri="{B025F937-C7B1-47D3-B67F-A62EFF666E3E}">
          <x14:id>{80073CA1-ABE3-45AB-86CC-39F8C4790ECD}</x14:id>
        </ext>
      </extLst>
    </cfRule>
  </conditionalFormatting>
  <conditionalFormatting sqref="I11">
    <cfRule type="dataBar" priority="15">
      <dataBar>
        <cfvo type="num" val="0"/>
        <cfvo type="num" val="1"/>
        <color rgb="FF002060"/>
      </dataBar>
      <extLst>
        <ext xmlns:x14="http://schemas.microsoft.com/office/spreadsheetml/2009/9/main" uri="{B025F937-C7B1-47D3-B67F-A62EFF666E3E}">
          <x14:id>{DC46287C-674B-49D4-834C-230A0DA81AA7}</x14:id>
        </ext>
      </extLst>
    </cfRule>
  </conditionalFormatting>
  <conditionalFormatting sqref="K11">
    <cfRule type="dataBar" priority="14">
      <dataBar>
        <cfvo type="num" val="0"/>
        <cfvo type="num" val="1"/>
        <color rgb="FF002060"/>
      </dataBar>
      <extLst>
        <ext xmlns:x14="http://schemas.microsoft.com/office/spreadsheetml/2009/9/main" uri="{B025F937-C7B1-47D3-B67F-A62EFF666E3E}">
          <x14:id>{7DCFCC7C-F874-4C6A-9F2B-34B117513F23}</x14:id>
        </ext>
      </extLst>
    </cfRule>
  </conditionalFormatting>
  <conditionalFormatting sqref="M11">
    <cfRule type="dataBar" priority="13">
      <dataBar>
        <cfvo type="num" val="0"/>
        <cfvo type="num" val="1"/>
        <color rgb="FF002060"/>
      </dataBar>
      <extLst>
        <ext xmlns:x14="http://schemas.microsoft.com/office/spreadsheetml/2009/9/main" uri="{B025F937-C7B1-47D3-B67F-A62EFF666E3E}">
          <x14:id>{96DD57D2-5984-46BF-BB9C-05DDFE631D4A}</x14:id>
        </ext>
      </extLst>
    </cfRule>
  </conditionalFormatting>
  <conditionalFormatting sqref="G13">
    <cfRule type="dataBar" priority="12">
      <dataBar>
        <cfvo type="num" val="0"/>
        <cfvo type="num" val="1"/>
        <color rgb="FF002060"/>
      </dataBar>
      <extLst>
        <ext xmlns:x14="http://schemas.microsoft.com/office/spreadsheetml/2009/9/main" uri="{B025F937-C7B1-47D3-B67F-A62EFF666E3E}">
          <x14:id>{FCFF8007-64EA-4E65-8C51-0BFA8FC3A427}</x14:id>
        </ext>
      </extLst>
    </cfRule>
  </conditionalFormatting>
  <conditionalFormatting sqref="I13">
    <cfRule type="dataBar" priority="11">
      <dataBar>
        <cfvo type="num" val="0"/>
        <cfvo type="num" val="1"/>
        <color rgb="FF002060"/>
      </dataBar>
      <extLst>
        <ext xmlns:x14="http://schemas.microsoft.com/office/spreadsheetml/2009/9/main" uri="{B025F937-C7B1-47D3-B67F-A62EFF666E3E}">
          <x14:id>{620D8F39-E416-4AFF-8BE8-B18A5481AC6F}</x14:id>
        </ext>
      </extLst>
    </cfRule>
  </conditionalFormatting>
  <conditionalFormatting sqref="K13">
    <cfRule type="dataBar" priority="10">
      <dataBar>
        <cfvo type="num" val="0"/>
        <cfvo type="num" val="1"/>
        <color rgb="FF002060"/>
      </dataBar>
      <extLst>
        <ext xmlns:x14="http://schemas.microsoft.com/office/spreadsheetml/2009/9/main" uri="{B025F937-C7B1-47D3-B67F-A62EFF666E3E}">
          <x14:id>{C8E66643-A23F-498C-81D3-63D7F7DF835E}</x14:id>
        </ext>
      </extLst>
    </cfRule>
  </conditionalFormatting>
  <conditionalFormatting sqref="M13">
    <cfRule type="dataBar" priority="9">
      <dataBar>
        <cfvo type="num" val="0"/>
        <cfvo type="num" val="1"/>
        <color rgb="FF002060"/>
      </dataBar>
      <extLst>
        <ext xmlns:x14="http://schemas.microsoft.com/office/spreadsheetml/2009/9/main" uri="{B025F937-C7B1-47D3-B67F-A62EFF666E3E}">
          <x14:id>{D1D0CFA9-A5D4-4D94-98E2-42E9112C307B}</x14:id>
        </ext>
      </extLst>
    </cfRule>
  </conditionalFormatting>
  <conditionalFormatting sqref="G15">
    <cfRule type="dataBar" priority="8">
      <dataBar>
        <cfvo type="num" val="0"/>
        <cfvo type="num" val="1"/>
        <color rgb="FF002060"/>
      </dataBar>
      <extLst>
        <ext xmlns:x14="http://schemas.microsoft.com/office/spreadsheetml/2009/9/main" uri="{B025F937-C7B1-47D3-B67F-A62EFF666E3E}">
          <x14:id>{F05C3AD7-60FD-46F2-8FAA-3710CC7E0894}</x14:id>
        </ext>
      </extLst>
    </cfRule>
  </conditionalFormatting>
  <conditionalFormatting sqref="I15">
    <cfRule type="dataBar" priority="7">
      <dataBar>
        <cfvo type="num" val="0"/>
        <cfvo type="num" val="1"/>
        <color rgb="FF002060"/>
      </dataBar>
      <extLst>
        <ext xmlns:x14="http://schemas.microsoft.com/office/spreadsheetml/2009/9/main" uri="{B025F937-C7B1-47D3-B67F-A62EFF666E3E}">
          <x14:id>{CB20C453-7F2E-40D0-8BB4-7AFFF016A70A}</x14:id>
        </ext>
      </extLst>
    </cfRule>
  </conditionalFormatting>
  <conditionalFormatting sqref="K15">
    <cfRule type="dataBar" priority="6">
      <dataBar>
        <cfvo type="num" val="0"/>
        <cfvo type="num" val="1"/>
        <color rgb="FF002060"/>
      </dataBar>
      <extLst>
        <ext xmlns:x14="http://schemas.microsoft.com/office/spreadsheetml/2009/9/main" uri="{B025F937-C7B1-47D3-B67F-A62EFF666E3E}">
          <x14:id>{66807ADC-8531-4D5D-8E2F-0974A22884CB}</x14:id>
        </ext>
      </extLst>
    </cfRule>
  </conditionalFormatting>
  <conditionalFormatting sqref="M15">
    <cfRule type="dataBar" priority="5">
      <dataBar>
        <cfvo type="num" val="0"/>
        <cfvo type="num" val="1"/>
        <color rgb="FF002060"/>
      </dataBar>
      <extLst>
        <ext xmlns:x14="http://schemas.microsoft.com/office/spreadsheetml/2009/9/main" uri="{B025F937-C7B1-47D3-B67F-A62EFF666E3E}">
          <x14:id>{77FE6116-9050-4A23-9394-7908730FD470}</x14:id>
        </ext>
      </extLst>
    </cfRule>
  </conditionalFormatting>
  <conditionalFormatting sqref="G17">
    <cfRule type="dataBar" priority="4">
      <dataBar>
        <cfvo type="num" val="0"/>
        <cfvo type="num" val="1"/>
        <color rgb="FF002060"/>
      </dataBar>
      <extLst>
        <ext xmlns:x14="http://schemas.microsoft.com/office/spreadsheetml/2009/9/main" uri="{B025F937-C7B1-47D3-B67F-A62EFF666E3E}">
          <x14:id>{F96ACEEB-5315-4986-A5B6-C639AAF05D6E}</x14:id>
        </ext>
      </extLst>
    </cfRule>
  </conditionalFormatting>
  <conditionalFormatting sqref="I17">
    <cfRule type="dataBar" priority="3">
      <dataBar>
        <cfvo type="num" val="0"/>
        <cfvo type="num" val="1"/>
        <color rgb="FF002060"/>
      </dataBar>
      <extLst>
        <ext xmlns:x14="http://schemas.microsoft.com/office/spreadsheetml/2009/9/main" uri="{B025F937-C7B1-47D3-B67F-A62EFF666E3E}">
          <x14:id>{CF6F215B-3310-434E-9C00-5160C4779D2E}</x14:id>
        </ext>
      </extLst>
    </cfRule>
  </conditionalFormatting>
  <conditionalFormatting sqref="K17">
    <cfRule type="dataBar" priority="2">
      <dataBar>
        <cfvo type="num" val="0"/>
        <cfvo type="num" val="1"/>
        <color rgb="FF002060"/>
      </dataBar>
      <extLst>
        <ext xmlns:x14="http://schemas.microsoft.com/office/spreadsheetml/2009/9/main" uri="{B025F937-C7B1-47D3-B67F-A62EFF666E3E}">
          <x14:id>{23CAAFF1-3579-42DA-A923-5323B8BD1E96}</x14:id>
        </ext>
      </extLst>
    </cfRule>
  </conditionalFormatting>
  <conditionalFormatting sqref="M17">
    <cfRule type="dataBar" priority="1">
      <dataBar>
        <cfvo type="num" val="0"/>
        <cfvo type="num" val="1"/>
        <color rgb="FF002060"/>
      </dataBar>
      <extLst>
        <ext xmlns:x14="http://schemas.microsoft.com/office/spreadsheetml/2009/9/main" uri="{B025F937-C7B1-47D3-B67F-A62EFF666E3E}">
          <x14:id>{E02939CF-B026-4A02-B147-3D5AABE76424}</x14:id>
        </ext>
      </extLst>
    </cfRule>
  </conditionalFormatting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090D892-68E0-469D-84C7-9C3E1C520867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F4</xm:sqref>
        </x14:conditionalFormatting>
        <x14:conditionalFormatting xmlns:xm="http://schemas.microsoft.com/office/excel/2006/main">
          <x14:cfRule type="dataBar" id="{40207002-FA8E-46BB-9385-5743DB02B2F8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F6 F8 F10 F12 F14 F16</xm:sqref>
        </x14:conditionalFormatting>
        <x14:conditionalFormatting xmlns:xm="http://schemas.microsoft.com/office/excel/2006/main">
          <x14:cfRule type="dataBar" id="{A86C53AB-C846-4038-90C7-B33A6FCD9CCB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H4</xm:sqref>
        </x14:conditionalFormatting>
        <x14:conditionalFormatting xmlns:xm="http://schemas.microsoft.com/office/excel/2006/main">
          <x14:cfRule type="dataBar" id="{C000B10E-02FF-4F53-9BCB-D85130CAEAE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H6 H8 H10 H12 H14 H16</xm:sqref>
        </x14:conditionalFormatting>
        <x14:conditionalFormatting xmlns:xm="http://schemas.microsoft.com/office/excel/2006/main">
          <x14:cfRule type="dataBar" id="{9E742BB0-EC09-4D5D-ABE3-DD54E0FCE0CD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J4</xm:sqref>
        </x14:conditionalFormatting>
        <x14:conditionalFormatting xmlns:xm="http://schemas.microsoft.com/office/excel/2006/main">
          <x14:cfRule type="dataBar" id="{1C598BC9-A498-4B83-BE2F-FC6838042650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J6 J8 J10 J12 J14 J16</xm:sqref>
        </x14:conditionalFormatting>
        <x14:conditionalFormatting xmlns:xm="http://schemas.microsoft.com/office/excel/2006/main">
          <x14:cfRule type="dataBar" id="{B18517EB-E087-4565-BEC7-83A77188463C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L4</xm:sqref>
        </x14:conditionalFormatting>
        <x14:conditionalFormatting xmlns:xm="http://schemas.microsoft.com/office/excel/2006/main">
          <x14:cfRule type="dataBar" id="{CD6959E5-9DC2-44E5-9170-2B3346C4A612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L8 L6 L10 L12 L14 L16</xm:sqref>
        </x14:conditionalFormatting>
        <x14:conditionalFormatting xmlns:xm="http://schemas.microsoft.com/office/excel/2006/main">
          <x14:cfRule type="dataBar" id="{A0BE22F4-C90F-433E-A2A2-ACA6A5583AE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N4</xm:sqref>
        </x14:conditionalFormatting>
        <x14:conditionalFormatting xmlns:xm="http://schemas.microsoft.com/office/excel/2006/main">
          <x14:cfRule type="dataBar" id="{42F5E31D-9AA9-4432-8790-3122DE60D3BB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N8 N6 N10 N12 N14 N16</xm:sqref>
        </x14:conditionalFormatting>
        <x14:conditionalFormatting xmlns:xm="http://schemas.microsoft.com/office/excel/2006/main">
          <x14:cfRule type="dataBar" id="{754B2B28-B9B8-46FE-B564-8C2F648D3FA1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E5 E7 E9 E13 E15 E17 E11</xm:sqref>
        </x14:conditionalFormatting>
        <x14:conditionalFormatting xmlns:xm="http://schemas.microsoft.com/office/excel/2006/main">
          <x14:cfRule type="dataBar" id="{366C5F39-5335-418D-B8CC-96AE94233D18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E4 E6 E8 E10 E12 E14 E16</xm:sqref>
        </x14:conditionalFormatting>
        <x14:conditionalFormatting xmlns:xm="http://schemas.microsoft.com/office/excel/2006/main">
          <x14:cfRule type="dataBar" id="{00E59D53-3ED3-49DB-9412-F3290D205259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G6 G4 G8 G10 G12 G14 G16</xm:sqref>
        </x14:conditionalFormatting>
        <x14:conditionalFormatting xmlns:xm="http://schemas.microsoft.com/office/excel/2006/main">
          <x14:cfRule type="dataBar" id="{3BB5D91D-E6E7-4838-8668-2A2CD5BEC0B3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I6 I4 I8 I10 I12 I14 I16</xm:sqref>
        </x14:conditionalFormatting>
        <x14:conditionalFormatting xmlns:xm="http://schemas.microsoft.com/office/excel/2006/main">
          <x14:cfRule type="dataBar" id="{694A87E4-EA86-4D81-9517-7461E7A084BF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K4 K6 K8 K10 K12 K14 K16</xm:sqref>
        </x14:conditionalFormatting>
        <x14:conditionalFormatting xmlns:xm="http://schemas.microsoft.com/office/excel/2006/main">
          <x14:cfRule type="dataBar" id="{4B06A2D6-D0DD-44A6-94C2-CF47F8D90836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M4 M6 M8 M10 M12 M14 M16</xm:sqref>
        </x14:conditionalFormatting>
        <x14:conditionalFormatting xmlns:xm="http://schemas.microsoft.com/office/excel/2006/main">
          <x14:cfRule type="dataBar" id="{F05BA0E9-76FF-4348-B442-CEAB33C6D6B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G5</xm:sqref>
        </x14:conditionalFormatting>
        <x14:conditionalFormatting xmlns:xm="http://schemas.microsoft.com/office/excel/2006/main">
          <x14:cfRule type="dataBar" id="{EE2B8F65-5E39-40B1-9D3C-0202DDDDD9B3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I5</xm:sqref>
        </x14:conditionalFormatting>
        <x14:conditionalFormatting xmlns:xm="http://schemas.microsoft.com/office/excel/2006/main">
          <x14:cfRule type="dataBar" id="{BBBE5261-7487-4F78-9C76-C8CE1A35DC7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K5</xm:sqref>
        </x14:conditionalFormatting>
        <x14:conditionalFormatting xmlns:xm="http://schemas.microsoft.com/office/excel/2006/main">
          <x14:cfRule type="dataBar" id="{7F6EB59D-4366-4146-8D19-7BC42B506083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M5</xm:sqref>
        </x14:conditionalFormatting>
        <x14:conditionalFormatting xmlns:xm="http://schemas.microsoft.com/office/excel/2006/main">
          <x14:cfRule type="dataBar" id="{FE4B76E6-5F0A-4641-B73A-B8F6AA15744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G7</xm:sqref>
        </x14:conditionalFormatting>
        <x14:conditionalFormatting xmlns:xm="http://schemas.microsoft.com/office/excel/2006/main">
          <x14:cfRule type="dataBar" id="{B0428A16-B31D-4DB3-A81F-1B8C7A5DF00E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I7</xm:sqref>
        </x14:conditionalFormatting>
        <x14:conditionalFormatting xmlns:xm="http://schemas.microsoft.com/office/excel/2006/main">
          <x14:cfRule type="dataBar" id="{011A5970-7CDE-423B-AE92-FEE2FA446B87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K7</xm:sqref>
        </x14:conditionalFormatting>
        <x14:conditionalFormatting xmlns:xm="http://schemas.microsoft.com/office/excel/2006/main">
          <x14:cfRule type="dataBar" id="{28440737-40CE-42C1-AF59-14574EE28F17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M7</xm:sqref>
        </x14:conditionalFormatting>
        <x14:conditionalFormatting xmlns:xm="http://schemas.microsoft.com/office/excel/2006/main">
          <x14:cfRule type="dataBar" id="{37A9DE62-05AF-4E34-B374-CD29F4DF1188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G9</xm:sqref>
        </x14:conditionalFormatting>
        <x14:conditionalFormatting xmlns:xm="http://schemas.microsoft.com/office/excel/2006/main">
          <x14:cfRule type="dataBar" id="{8E5170A5-A061-4365-AF1E-7E7AB37DA24E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I9</xm:sqref>
        </x14:conditionalFormatting>
        <x14:conditionalFormatting xmlns:xm="http://schemas.microsoft.com/office/excel/2006/main">
          <x14:cfRule type="dataBar" id="{0F36DE6D-4019-4D0E-8EC7-9F656791B26F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K9</xm:sqref>
        </x14:conditionalFormatting>
        <x14:conditionalFormatting xmlns:xm="http://schemas.microsoft.com/office/excel/2006/main">
          <x14:cfRule type="dataBar" id="{693C9192-98C0-4C50-9D20-740EA857034D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M9</xm:sqref>
        </x14:conditionalFormatting>
        <x14:conditionalFormatting xmlns:xm="http://schemas.microsoft.com/office/excel/2006/main">
          <x14:cfRule type="dataBar" id="{80073CA1-ABE3-45AB-86CC-39F8C4790ECD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G11</xm:sqref>
        </x14:conditionalFormatting>
        <x14:conditionalFormatting xmlns:xm="http://schemas.microsoft.com/office/excel/2006/main">
          <x14:cfRule type="dataBar" id="{DC46287C-674B-49D4-834C-230A0DA81AA7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I11</xm:sqref>
        </x14:conditionalFormatting>
        <x14:conditionalFormatting xmlns:xm="http://schemas.microsoft.com/office/excel/2006/main">
          <x14:cfRule type="dataBar" id="{7DCFCC7C-F874-4C6A-9F2B-34B117513F23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K11</xm:sqref>
        </x14:conditionalFormatting>
        <x14:conditionalFormatting xmlns:xm="http://schemas.microsoft.com/office/excel/2006/main">
          <x14:cfRule type="dataBar" id="{96DD57D2-5984-46BF-BB9C-05DDFE631D4A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M11</xm:sqref>
        </x14:conditionalFormatting>
        <x14:conditionalFormatting xmlns:xm="http://schemas.microsoft.com/office/excel/2006/main">
          <x14:cfRule type="dataBar" id="{FCFF8007-64EA-4E65-8C51-0BFA8FC3A427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G13</xm:sqref>
        </x14:conditionalFormatting>
        <x14:conditionalFormatting xmlns:xm="http://schemas.microsoft.com/office/excel/2006/main">
          <x14:cfRule type="dataBar" id="{620D8F39-E416-4AFF-8BE8-B18A5481AC6F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I13</xm:sqref>
        </x14:conditionalFormatting>
        <x14:conditionalFormatting xmlns:xm="http://schemas.microsoft.com/office/excel/2006/main">
          <x14:cfRule type="dataBar" id="{C8E66643-A23F-498C-81D3-63D7F7DF835E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K13</xm:sqref>
        </x14:conditionalFormatting>
        <x14:conditionalFormatting xmlns:xm="http://schemas.microsoft.com/office/excel/2006/main">
          <x14:cfRule type="dataBar" id="{D1D0CFA9-A5D4-4D94-98E2-42E9112C307B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M13</xm:sqref>
        </x14:conditionalFormatting>
        <x14:conditionalFormatting xmlns:xm="http://schemas.microsoft.com/office/excel/2006/main">
          <x14:cfRule type="dataBar" id="{F05C3AD7-60FD-46F2-8FAA-3710CC7E089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G15</xm:sqref>
        </x14:conditionalFormatting>
        <x14:conditionalFormatting xmlns:xm="http://schemas.microsoft.com/office/excel/2006/main">
          <x14:cfRule type="dataBar" id="{CB20C453-7F2E-40D0-8BB4-7AFFF016A70A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I15</xm:sqref>
        </x14:conditionalFormatting>
        <x14:conditionalFormatting xmlns:xm="http://schemas.microsoft.com/office/excel/2006/main">
          <x14:cfRule type="dataBar" id="{66807ADC-8531-4D5D-8E2F-0974A22884CB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K15</xm:sqref>
        </x14:conditionalFormatting>
        <x14:conditionalFormatting xmlns:xm="http://schemas.microsoft.com/office/excel/2006/main">
          <x14:cfRule type="dataBar" id="{77FE6116-9050-4A23-9394-7908730FD470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M15</xm:sqref>
        </x14:conditionalFormatting>
        <x14:conditionalFormatting xmlns:xm="http://schemas.microsoft.com/office/excel/2006/main">
          <x14:cfRule type="dataBar" id="{F96ACEEB-5315-4986-A5B6-C639AAF05D6E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G17</xm:sqref>
        </x14:conditionalFormatting>
        <x14:conditionalFormatting xmlns:xm="http://schemas.microsoft.com/office/excel/2006/main">
          <x14:cfRule type="dataBar" id="{CF6F215B-3310-434E-9C00-5160C4779D2E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I17</xm:sqref>
        </x14:conditionalFormatting>
        <x14:conditionalFormatting xmlns:xm="http://schemas.microsoft.com/office/excel/2006/main">
          <x14:cfRule type="dataBar" id="{23CAAFF1-3579-42DA-A923-5323B8BD1E96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K17</xm:sqref>
        </x14:conditionalFormatting>
        <x14:conditionalFormatting xmlns:xm="http://schemas.microsoft.com/office/excel/2006/main">
          <x14:cfRule type="dataBar" id="{E02939CF-B026-4A02-B147-3D5AABE7642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M17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K214"/>
  <sheetViews>
    <sheetView showGridLines="0" zoomScale="85" zoomScaleNormal="85" workbookViewId="0">
      <pane ySplit="4" topLeftCell="A5" activePane="bottomLeft" state="frozen"/>
      <selection pane="bottomLeft" activeCell="H214" sqref="H214"/>
    </sheetView>
  </sheetViews>
  <sheetFormatPr baseColWidth="10" defaultRowHeight="15" customHeight="1" x14ac:dyDescent="0.25"/>
  <cols>
    <col min="2" max="2" width="11.42578125" style="182"/>
    <col min="3" max="3" width="39.85546875" bestFit="1" customWidth="1"/>
    <col min="4" max="4" width="15.140625" style="6" bestFit="1" customWidth="1"/>
    <col min="5" max="5" width="16.140625" style="6" customWidth="1"/>
    <col min="6" max="6" width="17.140625" style="6" customWidth="1"/>
    <col min="7" max="7" width="14.140625" bestFit="1" customWidth="1"/>
    <col min="8" max="8" width="18.28515625" bestFit="1" customWidth="1"/>
    <col min="10" max="10" width="15.140625" bestFit="1" customWidth="1"/>
  </cols>
  <sheetData>
    <row r="2" spans="2:11" ht="15" customHeight="1" x14ac:dyDescent="0.25">
      <c r="B2" s="548" t="s">
        <v>0</v>
      </c>
      <c r="C2" s="548" t="s">
        <v>1</v>
      </c>
      <c r="D2" s="550">
        <v>2012</v>
      </c>
      <c r="E2" s="550">
        <v>2013</v>
      </c>
      <c r="F2" s="550" t="s">
        <v>78</v>
      </c>
      <c r="K2" s="400"/>
    </row>
    <row r="3" spans="2:11" ht="15" customHeight="1" x14ac:dyDescent="0.25">
      <c r="B3" s="548"/>
      <c r="C3" s="548"/>
      <c r="D3" s="550"/>
      <c r="E3" s="550"/>
      <c r="F3" s="550"/>
    </row>
    <row r="4" spans="2:11" ht="15" customHeight="1" thickBot="1" x14ac:dyDescent="0.3">
      <c r="B4" s="549"/>
      <c r="C4" s="549"/>
      <c r="D4" s="551"/>
      <c r="E4" s="551"/>
      <c r="F4" s="550"/>
    </row>
    <row r="5" spans="2:11" ht="15" customHeight="1" x14ac:dyDescent="0.25">
      <c r="B5" s="183">
        <v>4</v>
      </c>
      <c r="C5" s="192" t="s">
        <v>15</v>
      </c>
      <c r="D5" s="163">
        <f>+D6+D14</f>
        <v>904732169.77999997</v>
      </c>
      <c r="E5" s="164">
        <f>+E6+E14</f>
        <v>783069007.33000004</v>
      </c>
      <c r="F5" s="189">
        <f>AVERAGE(D5:E5)</f>
        <v>843900588.55500007</v>
      </c>
      <c r="G5" s="330">
        <f>+(E5-D5)/D5</f>
        <v>-0.13447423062184719</v>
      </c>
      <c r="H5" s="61">
        <f>+E5-D5</f>
        <v>-121663162.44999993</v>
      </c>
      <c r="J5" s="29"/>
    </row>
    <row r="6" spans="2:11" ht="15" customHeight="1" x14ac:dyDescent="0.25">
      <c r="B6" s="184">
        <v>41</v>
      </c>
      <c r="C6" s="75" t="s">
        <v>59</v>
      </c>
      <c r="D6" s="165">
        <f>+D7</f>
        <v>902772940</v>
      </c>
      <c r="E6" s="166">
        <f>+E7+E11</f>
        <v>782421288.47000003</v>
      </c>
      <c r="F6" s="190">
        <f t="shared" ref="F6:F69" si="0">AVERAGE(D6:E6)</f>
        <v>842597114.23500001</v>
      </c>
      <c r="J6" s="29"/>
    </row>
    <row r="7" spans="2:11" ht="15" customHeight="1" x14ac:dyDescent="0.25">
      <c r="B7" s="185">
        <v>4135</v>
      </c>
      <c r="C7" s="73" t="s">
        <v>60</v>
      </c>
      <c r="D7" s="167">
        <f>+D8</f>
        <v>902772940</v>
      </c>
      <c r="E7" s="168">
        <f>+E8</f>
        <v>818875000.99000001</v>
      </c>
      <c r="F7" s="191">
        <f t="shared" si="0"/>
        <v>860823970.495</v>
      </c>
    </row>
    <row r="8" spans="2:11" ht="15" customHeight="1" x14ac:dyDescent="0.25">
      <c r="B8" s="185">
        <v>413506</v>
      </c>
      <c r="C8" s="73" t="s">
        <v>142</v>
      </c>
      <c r="D8" s="167">
        <f>+D9+D10</f>
        <v>902772940</v>
      </c>
      <c r="E8" s="168">
        <f>SUM(E9:E10)</f>
        <v>818875000.99000001</v>
      </c>
      <c r="F8" s="191">
        <f t="shared" si="0"/>
        <v>860823970.495</v>
      </c>
    </row>
    <row r="9" spans="2:11" ht="15" customHeight="1" x14ac:dyDescent="0.25">
      <c r="B9" s="185" t="s">
        <v>135</v>
      </c>
      <c r="C9" s="73" t="s">
        <v>143</v>
      </c>
      <c r="D9" s="167">
        <v>863891940</v>
      </c>
      <c r="E9" s="168">
        <v>811912680.49000001</v>
      </c>
      <c r="F9" s="191">
        <f t="shared" si="0"/>
        <v>837902310.245</v>
      </c>
    </row>
    <row r="10" spans="2:11" ht="15" customHeight="1" x14ac:dyDescent="0.25">
      <c r="B10" s="185" t="s">
        <v>136</v>
      </c>
      <c r="C10" s="73" t="s">
        <v>144</v>
      </c>
      <c r="D10" s="167">
        <v>38881000</v>
      </c>
      <c r="E10" s="168">
        <v>6962320.5</v>
      </c>
      <c r="F10" s="191">
        <f t="shared" si="0"/>
        <v>22921660.25</v>
      </c>
    </row>
    <row r="11" spans="2:11" ht="15" customHeight="1" x14ac:dyDescent="0.25">
      <c r="B11" s="185">
        <v>4175</v>
      </c>
      <c r="C11" s="73" t="s">
        <v>145</v>
      </c>
      <c r="D11" s="167">
        <f>+D12</f>
        <v>0</v>
      </c>
      <c r="E11" s="168">
        <f>+E12</f>
        <v>-36453712.520000003</v>
      </c>
      <c r="F11" s="191">
        <f t="shared" si="0"/>
        <v>-18226856.260000002</v>
      </c>
    </row>
    <row r="12" spans="2:11" ht="15" customHeight="1" x14ac:dyDescent="0.25">
      <c r="B12" s="185">
        <v>417501</v>
      </c>
      <c r="C12" s="73" t="s">
        <v>146</v>
      </c>
      <c r="D12" s="167">
        <f>+D13</f>
        <v>0</v>
      </c>
      <c r="E12" s="168">
        <f>+E13</f>
        <v>-36453712.520000003</v>
      </c>
      <c r="F12" s="191">
        <f t="shared" si="0"/>
        <v>-18226856.260000002</v>
      </c>
    </row>
    <row r="13" spans="2:11" ht="15" customHeight="1" x14ac:dyDescent="0.25">
      <c r="B13" s="185" t="s">
        <v>137</v>
      </c>
      <c r="C13" s="73" t="s">
        <v>147</v>
      </c>
      <c r="D13" s="167">
        <v>0</v>
      </c>
      <c r="E13" s="168">
        <v>-36453712.520000003</v>
      </c>
      <c r="F13" s="191">
        <f t="shared" si="0"/>
        <v>-18226856.260000002</v>
      </c>
    </row>
    <row r="14" spans="2:11" ht="15" customHeight="1" x14ac:dyDescent="0.25">
      <c r="B14" s="184">
        <v>42</v>
      </c>
      <c r="C14" s="75" t="s">
        <v>61</v>
      </c>
      <c r="D14" s="165">
        <f>+D15+D23+D20</f>
        <v>1959229.78</v>
      </c>
      <c r="E14" s="166">
        <f>+E15+E23+E20</f>
        <v>647718.86</v>
      </c>
      <c r="F14" s="190">
        <f t="shared" si="0"/>
        <v>1303474.32</v>
      </c>
      <c r="H14" s="29"/>
    </row>
    <row r="15" spans="2:11" ht="15" customHeight="1" x14ac:dyDescent="0.25">
      <c r="B15" s="185">
        <v>4210</v>
      </c>
      <c r="C15" s="73" t="s">
        <v>17</v>
      </c>
      <c r="D15" s="167">
        <f>+D16+D18</f>
        <v>1783961.78</v>
      </c>
      <c r="E15" s="168">
        <f>+E16+E18</f>
        <v>647718.86</v>
      </c>
      <c r="F15" s="191">
        <f t="shared" si="0"/>
        <v>1215840.32</v>
      </c>
    </row>
    <row r="16" spans="2:11" ht="15" customHeight="1" x14ac:dyDescent="0.25">
      <c r="B16" s="185">
        <v>421005</v>
      </c>
      <c r="C16" s="73" t="s">
        <v>139</v>
      </c>
      <c r="D16" s="167">
        <f>+D17</f>
        <v>-4511.22</v>
      </c>
      <c r="E16" s="168">
        <f>+E17</f>
        <v>9547.8700000000008</v>
      </c>
      <c r="F16" s="191">
        <f t="shared" si="0"/>
        <v>2518.3250000000003</v>
      </c>
    </row>
    <row r="17" spans="2:8" ht="15" customHeight="1" x14ac:dyDescent="0.25">
      <c r="B17" s="185" t="s">
        <v>140</v>
      </c>
      <c r="C17" s="73" t="s">
        <v>141</v>
      </c>
      <c r="D17" s="167">
        <v>-4511.22</v>
      </c>
      <c r="E17" s="168">
        <v>9547.8700000000008</v>
      </c>
      <c r="F17" s="191">
        <f t="shared" si="0"/>
        <v>2518.3250000000003</v>
      </c>
    </row>
    <row r="18" spans="2:8" ht="15" customHeight="1" x14ac:dyDescent="0.25">
      <c r="B18" s="185">
        <v>421040</v>
      </c>
      <c r="C18" s="73" t="s">
        <v>288</v>
      </c>
      <c r="D18" s="167">
        <f>+D19</f>
        <v>1788473</v>
      </c>
      <c r="E18" s="168">
        <f>+E19</f>
        <v>638170.99</v>
      </c>
      <c r="F18" s="191">
        <f t="shared" si="0"/>
        <v>1213321.9950000001</v>
      </c>
    </row>
    <row r="19" spans="2:8" ht="15" customHeight="1" x14ac:dyDescent="0.25">
      <c r="B19" s="185" t="s">
        <v>138</v>
      </c>
      <c r="C19" s="73" t="s">
        <v>289</v>
      </c>
      <c r="D19" s="167">
        <v>1788473</v>
      </c>
      <c r="E19" s="168">
        <v>638170.99</v>
      </c>
      <c r="F19" s="191">
        <f t="shared" si="0"/>
        <v>1213321.9950000001</v>
      </c>
    </row>
    <row r="20" spans="2:8" ht="15" customHeight="1" x14ac:dyDescent="0.25">
      <c r="B20" s="185">
        <v>4250</v>
      </c>
      <c r="C20" s="73" t="s">
        <v>290</v>
      </c>
      <c r="D20" s="167">
        <f>+D21</f>
        <v>0</v>
      </c>
      <c r="E20" s="168">
        <f>+E21</f>
        <v>0</v>
      </c>
      <c r="F20" s="191">
        <f t="shared" si="0"/>
        <v>0</v>
      </c>
    </row>
    <row r="21" spans="2:8" ht="15" customHeight="1" x14ac:dyDescent="0.25">
      <c r="B21" s="185">
        <v>425050</v>
      </c>
      <c r="C21" s="73" t="s">
        <v>291</v>
      </c>
      <c r="D21" s="167">
        <f>+D22</f>
        <v>0</v>
      </c>
      <c r="E21" s="168"/>
      <c r="F21" s="191">
        <f t="shared" si="0"/>
        <v>0</v>
      </c>
    </row>
    <row r="22" spans="2:8" ht="15" customHeight="1" x14ac:dyDescent="0.25">
      <c r="B22" s="185" t="s">
        <v>148</v>
      </c>
      <c r="C22" s="73" t="s">
        <v>292</v>
      </c>
      <c r="D22" s="167">
        <v>0</v>
      </c>
      <c r="E22" s="168">
        <v>92042</v>
      </c>
      <c r="F22" s="191">
        <f t="shared" si="0"/>
        <v>46021</v>
      </c>
    </row>
    <row r="23" spans="2:8" ht="15" customHeight="1" x14ac:dyDescent="0.25">
      <c r="B23" s="185">
        <v>4295</v>
      </c>
      <c r="C23" s="73" t="s">
        <v>62</v>
      </c>
      <c r="D23" s="167">
        <f>+D24</f>
        <v>175268</v>
      </c>
      <c r="E23" s="168">
        <f>+E24</f>
        <v>0</v>
      </c>
      <c r="F23" s="191">
        <f t="shared" si="0"/>
        <v>87634</v>
      </c>
    </row>
    <row r="24" spans="2:8" ht="15" customHeight="1" thickBot="1" x14ac:dyDescent="0.3">
      <c r="B24" s="193">
        <v>429581</v>
      </c>
      <c r="C24" s="194" t="s">
        <v>293</v>
      </c>
      <c r="D24" s="170">
        <f>+D25</f>
        <v>175268</v>
      </c>
      <c r="E24" s="179">
        <f>+E25</f>
        <v>0</v>
      </c>
      <c r="F24" s="191">
        <f t="shared" si="0"/>
        <v>87634</v>
      </c>
    </row>
    <row r="25" spans="2:8" ht="15" customHeight="1" thickBot="1" x14ac:dyDescent="0.3">
      <c r="B25" s="198" t="s">
        <v>149</v>
      </c>
      <c r="C25" s="199" t="s">
        <v>294</v>
      </c>
      <c r="D25" s="172">
        <v>175268</v>
      </c>
      <c r="E25" s="172">
        <v>0</v>
      </c>
      <c r="F25" s="167">
        <f t="shared" si="0"/>
        <v>87634</v>
      </c>
    </row>
    <row r="26" spans="2:8" ht="15" customHeight="1" x14ac:dyDescent="0.25">
      <c r="B26" s="183">
        <v>5</v>
      </c>
      <c r="C26" s="192" t="s">
        <v>63</v>
      </c>
      <c r="D26" s="163">
        <f>+D27+D153+D172+D205</f>
        <v>250463223.41999999</v>
      </c>
      <c r="E26" s="164">
        <f>+E27+E153+E172+E205</f>
        <v>263901427.91999999</v>
      </c>
      <c r="F26" s="189">
        <f t="shared" si="0"/>
        <v>257182325.66999999</v>
      </c>
    </row>
    <row r="27" spans="2:8" ht="15" customHeight="1" x14ac:dyDescent="0.25">
      <c r="B27" s="184">
        <v>51</v>
      </c>
      <c r="C27" s="75" t="s">
        <v>64</v>
      </c>
      <c r="D27" s="165">
        <f>+D28+D67+D73+D80+D85+D102+D107+D120+D124+D130+D137</f>
        <v>225744921</v>
      </c>
      <c r="E27" s="166">
        <f>+E28+E67+E73+E80+E85+E102+E107+E120+E124+E130+E137</f>
        <v>137620640.25</v>
      </c>
      <c r="F27" s="190">
        <f t="shared" si="0"/>
        <v>181682780.625</v>
      </c>
      <c r="G27" s="330">
        <f>+(E27-D27)/D27</f>
        <v>-0.39037104515853094</v>
      </c>
      <c r="H27" s="61"/>
    </row>
    <row r="28" spans="2:8" ht="15" customHeight="1" x14ac:dyDescent="0.25">
      <c r="B28" s="185">
        <v>5105</v>
      </c>
      <c r="C28" s="73" t="s">
        <v>65</v>
      </c>
      <c r="D28" s="167">
        <f>+D29+D31+D33+D36+D39+D41+D43+D45+D47+D49+D51+D55+D59+D61+D63+D65</f>
        <v>62435064</v>
      </c>
      <c r="E28" s="168">
        <f>+E29+E31+E33+E36+E39+E41+E43+E45+E47+E49+E51+E55+E59+E61+E63+E65</f>
        <v>62932325</v>
      </c>
      <c r="F28" s="191">
        <f t="shared" si="0"/>
        <v>62683694.5</v>
      </c>
    </row>
    <row r="29" spans="2:8" ht="15" customHeight="1" x14ac:dyDescent="0.25">
      <c r="B29" s="185">
        <v>510506</v>
      </c>
      <c r="C29" s="73" t="s">
        <v>295</v>
      </c>
      <c r="D29" s="167">
        <f>+D30</f>
        <v>16443000</v>
      </c>
      <c r="E29" s="168">
        <f>+E30</f>
        <v>18903300</v>
      </c>
      <c r="F29" s="191">
        <f t="shared" si="0"/>
        <v>17673150</v>
      </c>
    </row>
    <row r="30" spans="2:8" ht="15" customHeight="1" x14ac:dyDescent="0.25">
      <c r="B30" s="185" t="s">
        <v>150</v>
      </c>
      <c r="C30" s="73" t="s">
        <v>296</v>
      </c>
      <c r="D30" s="167">
        <v>16443000</v>
      </c>
      <c r="E30" s="168">
        <v>18903300</v>
      </c>
      <c r="F30" s="191">
        <f t="shared" si="0"/>
        <v>17673150</v>
      </c>
    </row>
    <row r="31" spans="2:8" ht="15" customHeight="1" x14ac:dyDescent="0.25">
      <c r="B31" s="185">
        <v>510518</v>
      </c>
      <c r="C31" s="73" t="s">
        <v>614</v>
      </c>
      <c r="D31" s="167">
        <f>+D32</f>
        <v>25490126</v>
      </c>
      <c r="E31" s="168">
        <f>+E32</f>
        <v>18000000</v>
      </c>
      <c r="F31" s="191">
        <f t="shared" si="0"/>
        <v>21745063</v>
      </c>
    </row>
    <row r="32" spans="2:8" ht="15" customHeight="1" x14ac:dyDescent="0.25">
      <c r="B32" s="185" t="s">
        <v>652</v>
      </c>
      <c r="C32" s="73" t="s">
        <v>653</v>
      </c>
      <c r="D32" s="167">
        <v>25490126</v>
      </c>
      <c r="E32" s="168">
        <v>18000000</v>
      </c>
      <c r="F32" s="191">
        <f t="shared" si="0"/>
        <v>21745063</v>
      </c>
    </row>
    <row r="33" spans="1:6" ht="15" customHeight="1" x14ac:dyDescent="0.25">
      <c r="A33" s="146"/>
      <c r="B33" s="185">
        <v>510527</v>
      </c>
      <c r="C33" s="73" t="s">
        <v>297</v>
      </c>
      <c r="D33" s="167">
        <f>SUM(D34:D35)</f>
        <v>1966200</v>
      </c>
      <c r="E33" s="168">
        <f>SUM(E34:E35)</f>
        <v>8020700</v>
      </c>
      <c r="F33" s="191">
        <f t="shared" si="0"/>
        <v>4993450</v>
      </c>
    </row>
    <row r="34" spans="1:6" ht="15" customHeight="1" x14ac:dyDescent="0.25">
      <c r="B34" s="185" t="s">
        <v>151</v>
      </c>
      <c r="C34" s="73" t="s">
        <v>298</v>
      </c>
      <c r="D34" s="167">
        <v>1966200</v>
      </c>
      <c r="E34" s="168">
        <v>2260700</v>
      </c>
      <c r="F34" s="191">
        <f t="shared" si="0"/>
        <v>2113450</v>
      </c>
    </row>
    <row r="35" spans="1:6" ht="15" customHeight="1" x14ac:dyDescent="0.25">
      <c r="B35" s="185" t="s">
        <v>152</v>
      </c>
      <c r="C35" s="73" t="s">
        <v>299</v>
      </c>
      <c r="D35" s="167">
        <v>0</v>
      </c>
      <c r="E35" s="168">
        <v>5760000</v>
      </c>
      <c r="F35" s="191">
        <f t="shared" si="0"/>
        <v>2880000</v>
      </c>
    </row>
    <row r="36" spans="1:6" ht="15" customHeight="1" x14ac:dyDescent="0.25">
      <c r="B36" s="185">
        <v>510530</v>
      </c>
      <c r="C36" s="73" t="s">
        <v>300</v>
      </c>
      <c r="D36" s="167">
        <f>SUM(D37:D38)</f>
        <v>1534100</v>
      </c>
      <c r="E36" s="168">
        <f>SUM(E37:E38)</f>
        <v>1674984</v>
      </c>
      <c r="F36" s="191">
        <f t="shared" si="0"/>
        <v>1604542</v>
      </c>
    </row>
    <row r="37" spans="1:6" ht="15" customHeight="1" x14ac:dyDescent="0.25">
      <c r="B37" s="185" t="s">
        <v>153</v>
      </c>
      <c r="C37" s="73" t="s">
        <v>301</v>
      </c>
      <c r="D37" s="167">
        <v>1534100</v>
      </c>
      <c r="E37" s="168">
        <v>1370772</v>
      </c>
      <c r="F37" s="191">
        <f t="shared" si="0"/>
        <v>1452436</v>
      </c>
    </row>
    <row r="38" spans="1:6" ht="15" customHeight="1" x14ac:dyDescent="0.25">
      <c r="B38" s="185" t="s">
        <v>154</v>
      </c>
      <c r="C38" s="73" t="s">
        <v>302</v>
      </c>
      <c r="D38" s="167">
        <v>0</v>
      </c>
      <c r="E38" s="168">
        <v>304212</v>
      </c>
      <c r="F38" s="191">
        <f t="shared" si="0"/>
        <v>152106</v>
      </c>
    </row>
    <row r="39" spans="1:6" ht="15" customHeight="1" x14ac:dyDescent="0.25">
      <c r="B39" s="201" t="s">
        <v>155</v>
      </c>
      <c r="C39" s="57" t="s">
        <v>303</v>
      </c>
      <c r="D39" s="167">
        <f>+D40</f>
        <v>184092</v>
      </c>
      <c r="E39" s="202">
        <f>SUM(E40)</f>
        <v>200988</v>
      </c>
      <c r="F39" s="195">
        <f t="shared" si="0"/>
        <v>192540</v>
      </c>
    </row>
    <row r="40" spans="1:6" ht="15" customHeight="1" x14ac:dyDescent="0.25">
      <c r="B40" s="201" t="s">
        <v>156</v>
      </c>
      <c r="C40" s="57" t="s">
        <v>304</v>
      </c>
      <c r="D40" s="167">
        <v>184092</v>
      </c>
      <c r="E40" s="202">
        <v>200988</v>
      </c>
      <c r="F40" s="195">
        <f t="shared" si="0"/>
        <v>192540</v>
      </c>
    </row>
    <row r="41" spans="1:6" ht="15" customHeight="1" x14ac:dyDescent="0.25">
      <c r="B41" s="201" t="s">
        <v>157</v>
      </c>
      <c r="C41" s="57" t="s">
        <v>305</v>
      </c>
      <c r="D41" s="167">
        <f>+D42</f>
        <v>1534100</v>
      </c>
      <c r="E41" s="202">
        <f>SUM(E42)</f>
        <v>1674984</v>
      </c>
      <c r="F41" s="195">
        <f t="shared" si="0"/>
        <v>1604542</v>
      </c>
    </row>
    <row r="42" spans="1:6" ht="15" customHeight="1" x14ac:dyDescent="0.25">
      <c r="B42" s="201" t="s">
        <v>158</v>
      </c>
      <c r="C42" s="57" t="s">
        <v>306</v>
      </c>
      <c r="D42" s="167">
        <v>1534100</v>
      </c>
      <c r="E42" s="202">
        <v>1674984</v>
      </c>
      <c r="F42" s="195">
        <f t="shared" si="0"/>
        <v>1604542</v>
      </c>
    </row>
    <row r="43" spans="1:6" ht="15" customHeight="1" x14ac:dyDescent="0.25">
      <c r="B43" s="201" t="s">
        <v>159</v>
      </c>
      <c r="C43" s="57" t="s">
        <v>307</v>
      </c>
      <c r="D43" s="167">
        <f>+D44</f>
        <v>685676</v>
      </c>
      <c r="E43" s="202">
        <f>SUM(E44)</f>
        <v>816866</v>
      </c>
      <c r="F43" s="195">
        <f t="shared" si="0"/>
        <v>751271</v>
      </c>
    </row>
    <row r="44" spans="1:6" ht="15" customHeight="1" x14ac:dyDescent="0.25">
      <c r="B44" s="201" t="s">
        <v>160</v>
      </c>
      <c r="C44" s="57" t="s">
        <v>308</v>
      </c>
      <c r="D44" s="167">
        <v>685676</v>
      </c>
      <c r="E44" s="202">
        <v>816866</v>
      </c>
      <c r="F44" s="195">
        <f t="shared" si="0"/>
        <v>751271</v>
      </c>
    </row>
    <row r="45" spans="1:6" ht="15" customHeight="1" x14ac:dyDescent="0.25">
      <c r="B45" s="203">
        <v>510548</v>
      </c>
      <c r="C45" s="57" t="s">
        <v>655</v>
      </c>
      <c r="D45" s="167">
        <f>+D46</f>
        <v>10000000</v>
      </c>
      <c r="E45" s="168">
        <f>+E46</f>
        <v>0</v>
      </c>
      <c r="F45" s="191">
        <f t="shared" si="0"/>
        <v>5000000</v>
      </c>
    </row>
    <row r="46" spans="1:6" ht="15" customHeight="1" x14ac:dyDescent="0.25">
      <c r="B46" s="203" t="s">
        <v>654</v>
      </c>
      <c r="C46" s="57" t="s">
        <v>656</v>
      </c>
      <c r="D46" s="167">
        <v>10000000</v>
      </c>
      <c r="E46" s="202">
        <v>0</v>
      </c>
      <c r="F46" s="195">
        <f t="shared" si="0"/>
        <v>5000000</v>
      </c>
    </row>
    <row r="47" spans="1:6" ht="15" customHeight="1" x14ac:dyDescent="0.25">
      <c r="B47" s="201" t="s">
        <v>161</v>
      </c>
      <c r="C47" s="57" t="s">
        <v>67</v>
      </c>
      <c r="D47" s="167">
        <f>+D48</f>
        <v>0</v>
      </c>
      <c r="E47" s="202">
        <f>SUM(E48)</f>
        <v>2970135</v>
      </c>
      <c r="F47" s="195">
        <f t="shared" si="0"/>
        <v>1485067.5</v>
      </c>
    </row>
    <row r="48" spans="1:6" ht="15" customHeight="1" x14ac:dyDescent="0.25">
      <c r="B48" s="201" t="s">
        <v>162</v>
      </c>
      <c r="C48" s="57" t="s">
        <v>309</v>
      </c>
      <c r="D48" s="167">
        <v>0</v>
      </c>
      <c r="E48" s="202">
        <v>2970135</v>
      </c>
      <c r="F48" s="195">
        <f t="shared" si="0"/>
        <v>1485067.5</v>
      </c>
    </row>
    <row r="49" spans="2:6" ht="15" customHeight="1" x14ac:dyDescent="0.25">
      <c r="B49" s="201" t="s">
        <v>163</v>
      </c>
      <c r="C49" s="57" t="s">
        <v>310</v>
      </c>
      <c r="D49" s="167">
        <f>+D50</f>
        <v>81000</v>
      </c>
      <c r="E49" s="202">
        <f>SUM(E50)</f>
        <v>98669</v>
      </c>
      <c r="F49" s="195">
        <f t="shared" si="0"/>
        <v>89834.5</v>
      </c>
    </row>
    <row r="50" spans="2:6" ht="15" customHeight="1" x14ac:dyDescent="0.25">
      <c r="B50" s="201" t="s">
        <v>164</v>
      </c>
      <c r="C50" s="57" t="s">
        <v>311</v>
      </c>
      <c r="D50" s="167">
        <v>81000</v>
      </c>
      <c r="E50" s="202">
        <v>98669</v>
      </c>
      <c r="F50" s="195">
        <f t="shared" si="0"/>
        <v>89834.5</v>
      </c>
    </row>
    <row r="51" spans="2:6" ht="15" customHeight="1" x14ac:dyDescent="0.25">
      <c r="B51" s="201" t="s">
        <v>165</v>
      </c>
      <c r="C51" s="57" t="s">
        <v>312</v>
      </c>
      <c r="D51" s="186">
        <f>SUM(D52:D54)</f>
        <v>1301940</v>
      </c>
      <c r="E51" s="202">
        <f>SUM(E52:E54)</f>
        <v>3706472</v>
      </c>
      <c r="F51" s="195">
        <f t="shared" si="0"/>
        <v>2504206</v>
      </c>
    </row>
    <row r="52" spans="2:6" ht="15" customHeight="1" x14ac:dyDescent="0.25">
      <c r="B52" s="201" t="s">
        <v>166</v>
      </c>
      <c r="C52" s="57" t="s">
        <v>313</v>
      </c>
      <c r="D52" s="167">
        <v>1301940</v>
      </c>
      <c r="E52" s="202">
        <v>2164336</v>
      </c>
      <c r="F52" s="195">
        <f t="shared" si="0"/>
        <v>1733138</v>
      </c>
    </row>
    <row r="53" spans="2:6" ht="15" customHeight="1" x14ac:dyDescent="0.25">
      <c r="B53" s="201" t="s">
        <v>167</v>
      </c>
      <c r="C53" s="57" t="s">
        <v>314</v>
      </c>
      <c r="D53" s="167">
        <v>0</v>
      </c>
      <c r="E53" s="202">
        <v>354096</v>
      </c>
      <c r="F53" s="195">
        <f t="shared" si="0"/>
        <v>177048</v>
      </c>
    </row>
    <row r="54" spans="2:6" ht="15" customHeight="1" x14ac:dyDescent="0.25">
      <c r="B54" s="201" t="s">
        <v>168</v>
      </c>
      <c r="C54" s="57" t="s">
        <v>315</v>
      </c>
      <c r="D54" s="167">
        <v>0</v>
      </c>
      <c r="E54" s="202">
        <v>1188040</v>
      </c>
      <c r="F54" s="195">
        <f t="shared" si="0"/>
        <v>594020</v>
      </c>
    </row>
    <row r="55" spans="2:6" ht="15" customHeight="1" x14ac:dyDescent="0.25">
      <c r="B55" s="201" t="s">
        <v>169</v>
      </c>
      <c r="C55" s="57" t="s">
        <v>316</v>
      </c>
      <c r="D55" s="186">
        <f>SUM(D56:D58)</f>
        <v>1836540</v>
      </c>
      <c r="E55" s="202">
        <f>SUM(E56:E58)</f>
        <v>5148396</v>
      </c>
      <c r="F55" s="195">
        <f t="shared" si="0"/>
        <v>3492468</v>
      </c>
    </row>
    <row r="56" spans="2:6" ht="15" customHeight="1" x14ac:dyDescent="0.25">
      <c r="B56" s="201" t="s">
        <v>170</v>
      </c>
      <c r="C56" s="57" t="s">
        <v>317</v>
      </c>
      <c r="D56" s="167">
        <v>1836540</v>
      </c>
      <c r="E56" s="202">
        <v>1697760</v>
      </c>
      <c r="F56" s="195">
        <f t="shared" si="0"/>
        <v>1767150</v>
      </c>
    </row>
    <row r="57" spans="2:6" ht="15" customHeight="1" x14ac:dyDescent="0.25">
      <c r="B57" s="201" t="s">
        <v>171</v>
      </c>
      <c r="C57" s="57" t="s">
        <v>318</v>
      </c>
      <c r="D57" s="167">
        <v>0</v>
      </c>
      <c r="E57" s="202">
        <v>391428</v>
      </c>
      <c r="F57" s="195">
        <f t="shared" si="0"/>
        <v>195714</v>
      </c>
    </row>
    <row r="58" spans="2:6" ht="15" customHeight="1" x14ac:dyDescent="0.25">
      <c r="B58" s="201" t="s">
        <v>172</v>
      </c>
      <c r="C58" s="57" t="s">
        <v>319</v>
      </c>
      <c r="D58" s="167">
        <v>0</v>
      </c>
      <c r="E58" s="202">
        <v>3059208</v>
      </c>
      <c r="F58" s="195">
        <f t="shared" si="0"/>
        <v>1529604</v>
      </c>
    </row>
    <row r="59" spans="2:6" ht="15" customHeight="1" x14ac:dyDescent="0.25">
      <c r="B59" s="201" t="s">
        <v>173</v>
      </c>
      <c r="C59" s="57" t="s">
        <v>320</v>
      </c>
      <c r="D59" s="186">
        <f>SUM(D60)</f>
        <v>612840</v>
      </c>
      <c r="E59" s="202">
        <f>SUM(E60)</f>
        <v>743556</v>
      </c>
      <c r="F59" s="195">
        <f t="shared" si="0"/>
        <v>678198</v>
      </c>
    </row>
    <row r="60" spans="2:6" ht="15" customHeight="1" x14ac:dyDescent="0.25">
      <c r="B60" s="201" t="s">
        <v>174</v>
      </c>
      <c r="C60" s="57" t="s">
        <v>321</v>
      </c>
      <c r="D60" s="167">
        <v>612840</v>
      </c>
      <c r="E60" s="202">
        <v>743556</v>
      </c>
      <c r="F60" s="195">
        <f t="shared" si="0"/>
        <v>678198</v>
      </c>
    </row>
    <row r="61" spans="2:6" ht="15" customHeight="1" x14ac:dyDescent="0.25">
      <c r="B61" s="201" t="s">
        <v>175</v>
      </c>
      <c r="C61" s="57" t="s">
        <v>322</v>
      </c>
      <c r="D61" s="186">
        <f>SUM(D62)</f>
        <v>459270</v>
      </c>
      <c r="E61" s="202">
        <f>SUM(E62)</f>
        <v>243567</v>
      </c>
      <c r="F61" s="195">
        <f t="shared" si="0"/>
        <v>351418.5</v>
      </c>
    </row>
    <row r="62" spans="2:6" ht="15" customHeight="1" x14ac:dyDescent="0.25">
      <c r="B62" s="201" t="s">
        <v>176</v>
      </c>
      <c r="C62" s="57" t="s">
        <v>323</v>
      </c>
      <c r="D62" s="167">
        <v>459270</v>
      </c>
      <c r="E62" s="202">
        <v>243567</v>
      </c>
      <c r="F62" s="195">
        <f t="shared" si="0"/>
        <v>351418.5</v>
      </c>
    </row>
    <row r="63" spans="2:6" ht="15" customHeight="1" x14ac:dyDescent="0.25">
      <c r="B63" s="201" t="s">
        <v>177</v>
      </c>
      <c r="C63" s="57" t="s">
        <v>324</v>
      </c>
      <c r="D63" s="186">
        <f>SUM(D64)</f>
        <v>306180</v>
      </c>
      <c r="E63" s="202">
        <f>SUM(E64)</f>
        <v>140208</v>
      </c>
      <c r="F63" s="195">
        <f t="shared" si="0"/>
        <v>223194</v>
      </c>
    </row>
    <row r="64" spans="2:6" ht="15" customHeight="1" x14ac:dyDescent="0.25">
      <c r="B64" s="201" t="s">
        <v>178</v>
      </c>
      <c r="C64" s="57" t="s">
        <v>325</v>
      </c>
      <c r="D64" s="167">
        <v>306180</v>
      </c>
      <c r="E64" s="202">
        <v>140208</v>
      </c>
      <c r="F64" s="195">
        <f t="shared" si="0"/>
        <v>223194</v>
      </c>
    </row>
    <row r="65" spans="2:6" ht="15" customHeight="1" x14ac:dyDescent="0.25">
      <c r="B65" s="201" t="s">
        <v>179</v>
      </c>
      <c r="C65" s="57" t="s">
        <v>326</v>
      </c>
      <c r="D65" s="186">
        <f>SUM(D66)</f>
        <v>0</v>
      </c>
      <c r="E65" s="202">
        <f>SUM(E66)</f>
        <v>589500</v>
      </c>
      <c r="F65" s="195">
        <f t="shared" si="0"/>
        <v>294750</v>
      </c>
    </row>
    <row r="66" spans="2:6" ht="15" customHeight="1" x14ac:dyDescent="0.25">
      <c r="B66" s="201" t="s">
        <v>180</v>
      </c>
      <c r="C66" s="57" t="s">
        <v>327</v>
      </c>
      <c r="D66" s="167">
        <v>0</v>
      </c>
      <c r="E66" s="202">
        <v>589500</v>
      </c>
      <c r="F66" s="195">
        <f t="shared" si="0"/>
        <v>294750</v>
      </c>
    </row>
    <row r="67" spans="2:6" ht="15" customHeight="1" x14ac:dyDescent="0.25">
      <c r="B67" s="204">
        <v>5110</v>
      </c>
      <c r="C67" s="70" t="s">
        <v>66</v>
      </c>
      <c r="D67" s="167">
        <f>+D68+D71</f>
        <v>4064000</v>
      </c>
      <c r="E67" s="205">
        <f>+E68</f>
        <v>9410000</v>
      </c>
      <c r="F67" s="196">
        <f t="shared" si="0"/>
        <v>6737000</v>
      </c>
    </row>
    <row r="68" spans="2:6" ht="15" customHeight="1" x14ac:dyDescent="0.25">
      <c r="B68" s="206" t="s">
        <v>181</v>
      </c>
      <c r="C68" s="72" t="s">
        <v>328</v>
      </c>
      <c r="D68" s="187">
        <f>SUM(D69:D70)</f>
        <v>3600000</v>
      </c>
      <c r="E68" s="205">
        <f>SUM(E69:E70)</f>
        <v>9410000</v>
      </c>
      <c r="F68" s="196">
        <f t="shared" si="0"/>
        <v>6505000</v>
      </c>
    </row>
    <row r="69" spans="2:6" ht="15" customHeight="1" x14ac:dyDescent="0.25">
      <c r="B69" s="206" t="s">
        <v>182</v>
      </c>
      <c r="C69" s="72" t="s">
        <v>329</v>
      </c>
      <c r="D69" s="167">
        <v>3600000</v>
      </c>
      <c r="E69" s="205">
        <v>9100000</v>
      </c>
      <c r="F69" s="196">
        <f t="shared" si="0"/>
        <v>6350000</v>
      </c>
    </row>
    <row r="70" spans="2:6" ht="15" customHeight="1" x14ac:dyDescent="0.25">
      <c r="B70" s="201" t="s">
        <v>183</v>
      </c>
      <c r="C70" s="57" t="s">
        <v>330</v>
      </c>
      <c r="D70" s="167">
        <v>0</v>
      </c>
      <c r="E70" s="205">
        <v>310000</v>
      </c>
      <c r="F70" s="196">
        <f t="shared" ref="F70:F133" si="1">AVERAGE(D70:E70)</f>
        <v>155000</v>
      </c>
    </row>
    <row r="71" spans="2:6" ht="15" customHeight="1" x14ac:dyDescent="0.25">
      <c r="B71" s="203">
        <v>511025</v>
      </c>
      <c r="C71" s="57" t="s">
        <v>658</v>
      </c>
      <c r="D71" s="167">
        <f>+D72</f>
        <v>464000</v>
      </c>
      <c r="E71" s="168">
        <f>+E72</f>
        <v>0</v>
      </c>
      <c r="F71" s="196">
        <f t="shared" si="1"/>
        <v>232000</v>
      </c>
    </row>
    <row r="72" spans="2:6" ht="15" customHeight="1" x14ac:dyDescent="0.25">
      <c r="B72" s="201" t="s">
        <v>659</v>
      </c>
      <c r="C72" s="57" t="s">
        <v>660</v>
      </c>
      <c r="D72" s="167">
        <v>464000</v>
      </c>
      <c r="E72" s="205">
        <v>0</v>
      </c>
      <c r="F72" s="196">
        <f t="shared" si="1"/>
        <v>232000</v>
      </c>
    </row>
    <row r="73" spans="2:6" ht="15" customHeight="1" x14ac:dyDescent="0.25">
      <c r="B73" s="185">
        <v>5115</v>
      </c>
      <c r="C73" s="73" t="s">
        <v>16</v>
      </c>
      <c r="D73" s="187">
        <f>+D74+D76+D78</f>
        <v>11204200</v>
      </c>
      <c r="E73" s="205">
        <f>+E74+E76+E78</f>
        <v>9977710</v>
      </c>
      <c r="F73" s="196">
        <f t="shared" si="1"/>
        <v>10590955</v>
      </c>
    </row>
    <row r="74" spans="2:6" ht="15" customHeight="1" x14ac:dyDescent="0.25">
      <c r="B74" s="201" t="s">
        <v>184</v>
      </c>
      <c r="C74" s="57" t="s">
        <v>331</v>
      </c>
      <c r="D74" s="187">
        <f>SUM(D75)</f>
        <v>7526000</v>
      </c>
      <c r="E74" s="205">
        <f>SUM(E75)</f>
        <v>5217000</v>
      </c>
      <c r="F74" s="196">
        <f t="shared" si="1"/>
        <v>6371500</v>
      </c>
    </row>
    <row r="75" spans="2:6" ht="15" customHeight="1" x14ac:dyDescent="0.25">
      <c r="B75" s="201" t="s">
        <v>185</v>
      </c>
      <c r="C75" s="57" t="s">
        <v>332</v>
      </c>
      <c r="D75" s="167">
        <v>7526000</v>
      </c>
      <c r="E75" s="205">
        <v>5217000</v>
      </c>
      <c r="F75" s="196">
        <f t="shared" si="1"/>
        <v>6371500</v>
      </c>
    </row>
    <row r="76" spans="2:6" ht="15" customHeight="1" x14ac:dyDescent="0.25">
      <c r="B76" s="201" t="s">
        <v>186</v>
      </c>
      <c r="C76" s="57" t="s">
        <v>333</v>
      </c>
      <c r="D76" s="187">
        <f>SUM(D77)</f>
        <v>1079500</v>
      </c>
      <c r="E76" s="205">
        <f>SUM(E77)</f>
        <v>1712410</v>
      </c>
      <c r="F76" s="196">
        <f t="shared" si="1"/>
        <v>1395955</v>
      </c>
    </row>
    <row r="77" spans="2:6" ht="15" customHeight="1" x14ac:dyDescent="0.25">
      <c r="B77" s="201" t="s">
        <v>187</v>
      </c>
      <c r="C77" s="57" t="s">
        <v>334</v>
      </c>
      <c r="D77" s="167">
        <v>1079500</v>
      </c>
      <c r="E77" s="205">
        <v>1712410</v>
      </c>
      <c r="F77" s="196">
        <f t="shared" si="1"/>
        <v>1395955</v>
      </c>
    </row>
    <row r="78" spans="2:6" ht="15" customHeight="1" x14ac:dyDescent="0.25">
      <c r="B78" s="201" t="s">
        <v>188</v>
      </c>
      <c r="C78" s="57" t="s">
        <v>335</v>
      </c>
      <c r="D78" s="187">
        <f>SUM(D79)</f>
        <v>2598700</v>
      </c>
      <c r="E78" s="205">
        <f>SUM(E79)</f>
        <v>3048300</v>
      </c>
      <c r="F78" s="196">
        <f t="shared" si="1"/>
        <v>2823500</v>
      </c>
    </row>
    <row r="79" spans="2:6" ht="15" customHeight="1" x14ac:dyDescent="0.25">
      <c r="B79" s="201" t="s">
        <v>189</v>
      </c>
      <c r="C79" s="57" t="s">
        <v>336</v>
      </c>
      <c r="D79" s="167">
        <v>2598700</v>
      </c>
      <c r="E79" s="202">
        <v>3048300</v>
      </c>
      <c r="F79" s="195">
        <f t="shared" si="1"/>
        <v>2823500</v>
      </c>
    </row>
    <row r="80" spans="2:6" ht="15" customHeight="1" x14ac:dyDescent="0.25">
      <c r="B80" s="185">
        <v>5130</v>
      </c>
      <c r="C80" s="73" t="s">
        <v>67</v>
      </c>
      <c r="D80" s="167">
        <f>+D81+D83</f>
        <v>1574603</v>
      </c>
      <c r="E80" s="168">
        <f>+E81+E83</f>
        <v>0</v>
      </c>
      <c r="F80" s="191">
        <f t="shared" si="1"/>
        <v>787301.5</v>
      </c>
    </row>
    <row r="81" spans="2:6" ht="15" customHeight="1" x14ac:dyDescent="0.25">
      <c r="B81" s="185">
        <v>513040</v>
      </c>
      <c r="C81" s="73" t="s">
        <v>42</v>
      </c>
      <c r="D81" s="167">
        <f>+D82</f>
        <v>451500</v>
      </c>
      <c r="E81" s="168">
        <f>+E82</f>
        <v>0</v>
      </c>
      <c r="F81" s="191">
        <f t="shared" si="1"/>
        <v>225750</v>
      </c>
    </row>
    <row r="82" spans="2:6" ht="15" customHeight="1" x14ac:dyDescent="0.25">
      <c r="B82" s="185" t="s">
        <v>661</v>
      </c>
      <c r="C82" s="73" t="s">
        <v>119</v>
      </c>
      <c r="D82" s="167">
        <v>451500</v>
      </c>
      <c r="E82" s="168">
        <v>0</v>
      </c>
      <c r="F82" s="191">
        <f t="shared" si="1"/>
        <v>225750</v>
      </c>
    </row>
    <row r="83" spans="2:6" ht="15" customHeight="1" x14ac:dyDescent="0.25">
      <c r="B83" s="185">
        <v>513095</v>
      </c>
      <c r="C83" s="73" t="s">
        <v>347</v>
      </c>
      <c r="D83" s="167">
        <f>+D84</f>
        <v>1123103</v>
      </c>
      <c r="E83" s="168">
        <f>+E84</f>
        <v>0</v>
      </c>
      <c r="F83" s="191">
        <f t="shared" si="1"/>
        <v>561551.5</v>
      </c>
    </row>
    <row r="84" spans="2:6" ht="15" customHeight="1" x14ac:dyDescent="0.25">
      <c r="B84" s="185" t="s">
        <v>662</v>
      </c>
      <c r="C84" s="73" t="s">
        <v>663</v>
      </c>
      <c r="D84" s="167">
        <v>1123103</v>
      </c>
      <c r="E84" s="168">
        <v>0</v>
      </c>
      <c r="F84" s="191">
        <f t="shared" si="1"/>
        <v>561551.5</v>
      </c>
    </row>
    <row r="85" spans="2:6" ht="15" customHeight="1" x14ac:dyDescent="0.25">
      <c r="B85" s="185">
        <v>5135</v>
      </c>
      <c r="C85" s="73" t="s">
        <v>68</v>
      </c>
      <c r="D85" s="167">
        <f>+D86+D92+D94+D96+D98+D100+D88+D90</f>
        <v>137280107</v>
      </c>
      <c r="E85" s="168">
        <f>+E86+E92+E94+E96+E98+E100+E88+E90</f>
        <v>23178833.379999999</v>
      </c>
      <c r="F85" s="191">
        <f t="shared" si="1"/>
        <v>80229470.189999998</v>
      </c>
    </row>
    <row r="86" spans="2:6" ht="15" customHeight="1" x14ac:dyDescent="0.25">
      <c r="B86" s="201" t="s">
        <v>190</v>
      </c>
      <c r="C86" s="57" t="s">
        <v>337</v>
      </c>
      <c r="D86" s="186">
        <f>SUM(D87)</f>
        <v>0</v>
      </c>
      <c r="E86" s="202">
        <f>SUM(E87)</f>
        <v>19050</v>
      </c>
      <c r="F86" s="195">
        <f t="shared" si="1"/>
        <v>9525</v>
      </c>
    </row>
    <row r="87" spans="2:6" ht="15" customHeight="1" x14ac:dyDescent="0.25">
      <c r="B87" s="201" t="s">
        <v>191</v>
      </c>
      <c r="C87" s="57" t="s">
        <v>338</v>
      </c>
      <c r="D87" s="167">
        <v>0</v>
      </c>
      <c r="E87" s="202">
        <v>19050</v>
      </c>
      <c r="F87" s="195">
        <f t="shared" si="1"/>
        <v>9525</v>
      </c>
    </row>
    <row r="88" spans="2:6" ht="15" customHeight="1" x14ac:dyDescent="0.25">
      <c r="B88" s="203">
        <v>513510</v>
      </c>
      <c r="C88" s="57" t="s">
        <v>665</v>
      </c>
      <c r="D88" s="186">
        <f>SUM(D89)</f>
        <v>11463626</v>
      </c>
      <c r="E88" s="202">
        <f>SUM(E89)</f>
        <v>0</v>
      </c>
      <c r="F88" s="195">
        <f t="shared" si="1"/>
        <v>5731813</v>
      </c>
    </row>
    <row r="89" spans="2:6" ht="15" customHeight="1" x14ac:dyDescent="0.25">
      <c r="B89" s="203" t="s">
        <v>664</v>
      </c>
      <c r="C89" s="57" t="s">
        <v>666</v>
      </c>
      <c r="D89" s="167">
        <v>11463626</v>
      </c>
      <c r="E89" s="202">
        <v>0</v>
      </c>
      <c r="F89" s="195">
        <f t="shared" si="1"/>
        <v>5731813</v>
      </c>
    </row>
    <row r="90" spans="2:6" ht="15" customHeight="1" x14ac:dyDescent="0.25">
      <c r="B90" s="203">
        <v>513515</v>
      </c>
      <c r="C90" s="57" t="s">
        <v>667</v>
      </c>
      <c r="D90" s="186">
        <f>SUM(D91)</f>
        <v>113012336</v>
      </c>
      <c r="E90" s="202">
        <f>SUM(E91)</f>
        <v>0</v>
      </c>
      <c r="F90" s="195">
        <f t="shared" si="1"/>
        <v>56506168</v>
      </c>
    </row>
    <row r="91" spans="2:6" ht="15" customHeight="1" x14ac:dyDescent="0.25">
      <c r="B91" s="203" t="s">
        <v>668</v>
      </c>
      <c r="C91" s="57" t="s">
        <v>669</v>
      </c>
      <c r="D91" s="167">
        <v>113012336</v>
      </c>
      <c r="E91" s="202">
        <v>0</v>
      </c>
      <c r="F91" s="195">
        <f t="shared" si="1"/>
        <v>56506168</v>
      </c>
    </row>
    <row r="92" spans="2:6" ht="15" customHeight="1" x14ac:dyDescent="0.25">
      <c r="B92" s="201" t="s">
        <v>192</v>
      </c>
      <c r="C92" s="57" t="s">
        <v>339</v>
      </c>
      <c r="D92" s="186">
        <f>SUM(D93)</f>
        <v>505380</v>
      </c>
      <c r="E92" s="202">
        <f>SUM(E93)</f>
        <v>1058740</v>
      </c>
      <c r="F92" s="195">
        <f t="shared" si="1"/>
        <v>782060</v>
      </c>
    </row>
    <row r="93" spans="2:6" ht="15" customHeight="1" x14ac:dyDescent="0.25">
      <c r="B93" s="201" t="s">
        <v>193</v>
      </c>
      <c r="C93" s="57" t="s">
        <v>340</v>
      </c>
      <c r="D93" s="167">
        <v>505380</v>
      </c>
      <c r="E93" s="202">
        <v>1058740</v>
      </c>
      <c r="F93" s="195">
        <f t="shared" si="1"/>
        <v>782060</v>
      </c>
    </row>
    <row r="94" spans="2:6" ht="15" customHeight="1" x14ac:dyDescent="0.25">
      <c r="B94" s="201" t="s">
        <v>194</v>
      </c>
      <c r="C94" s="57" t="s">
        <v>341</v>
      </c>
      <c r="D94" s="186">
        <f>SUM(D95)</f>
        <v>2926630</v>
      </c>
      <c r="E94" s="202">
        <f>SUM(E95)</f>
        <v>3178520</v>
      </c>
      <c r="F94" s="195">
        <f t="shared" si="1"/>
        <v>3052575</v>
      </c>
    </row>
    <row r="95" spans="2:6" ht="15" customHeight="1" x14ac:dyDescent="0.25">
      <c r="B95" s="201" t="s">
        <v>195</v>
      </c>
      <c r="C95" s="57" t="s">
        <v>342</v>
      </c>
      <c r="D95" s="167">
        <v>2926630</v>
      </c>
      <c r="E95" s="202">
        <v>3178520</v>
      </c>
      <c r="F95" s="195">
        <f t="shared" si="1"/>
        <v>3052575</v>
      </c>
    </row>
    <row r="96" spans="2:6" ht="15" customHeight="1" x14ac:dyDescent="0.25">
      <c r="B96" s="201" t="s">
        <v>196</v>
      </c>
      <c r="C96" s="57" t="s">
        <v>343</v>
      </c>
      <c r="D96" s="186">
        <f>SUM(D97)</f>
        <v>3738170</v>
      </c>
      <c r="E96" s="202">
        <f>SUM(E97)</f>
        <v>7322242.3799999999</v>
      </c>
      <c r="F96" s="195">
        <f t="shared" si="1"/>
        <v>5530206.1899999995</v>
      </c>
    </row>
    <row r="97" spans="2:6" ht="15" customHeight="1" x14ac:dyDescent="0.25">
      <c r="B97" s="201" t="s">
        <v>197</v>
      </c>
      <c r="C97" s="57" t="s">
        <v>344</v>
      </c>
      <c r="D97" s="167">
        <v>3738170</v>
      </c>
      <c r="E97" s="202">
        <v>7322242.3799999999</v>
      </c>
      <c r="F97" s="195">
        <f t="shared" si="1"/>
        <v>5530206.1899999995</v>
      </c>
    </row>
    <row r="98" spans="2:6" ht="15" customHeight="1" x14ac:dyDescent="0.25">
      <c r="B98" s="201" t="s">
        <v>198</v>
      </c>
      <c r="C98" s="57" t="s">
        <v>345</v>
      </c>
      <c r="D98" s="186">
        <f>SUM(D99)</f>
        <v>5458285</v>
      </c>
      <c r="E98" s="202">
        <f>SUM(E99)</f>
        <v>9780781</v>
      </c>
      <c r="F98" s="195">
        <f t="shared" si="1"/>
        <v>7619533</v>
      </c>
    </row>
    <row r="99" spans="2:6" ht="15" customHeight="1" x14ac:dyDescent="0.25">
      <c r="B99" s="201" t="s">
        <v>199</v>
      </c>
      <c r="C99" s="57" t="s">
        <v>346</v>
      </c>
      <c r="D99" s="167">
        <v>5458285</v>
      </c>
      <c r="E99" s="202">
        <v>9780781</v>
      </c>
      <c r="F99" s="195">
        <f t="shared" si="1"/>
        <v>7619533</v>
      </c>
    </row>
    <row r="100" spans="2:6" ht="15" customHeight="1" x14ac:dyDescent="0.25">
      <c r="B100" s="201" t="s">
        <v>200</v>
      </c>
      <c r="C100" s="57" t="s">
        <v>347</v>
      </c>
      <c r="D100" s="186">
        <f>SUM(D101)</f>
        <v>175680</v>
      </c>
      <c r="E100" s="202">
        <f>SUM(E101)</f>
        <v>1819500</v>
      </c>
      <c r="F100" s="195">
        <f t="shared" si="1"/>
        <v>997590</v>
      </c>
    </row>
    <row r="101" spans="2:6" ht="15" customHeight="1" x14ac:dyDescent="0.25">
      <c r="B101" s="201" t="s">
        <v>201</v>
      </c>
      <c r="C101" s="57" t="s">
        <v>348</v>
      </c>
      <c r="D101" s="167">
        <v>175680</v>
      </c>
      <c r="E101" s="202">
        <v>1819500</v>
      </c>
      <c r="F101" s="195">
        <f t="shared" si="1"/>
        <v>997590</v>
      </c>
    </row>
    <row r="102" spans="2:6" ht="15" customHeight="1" x14ac:dyDescent="0.25">
      <c r="B102" s="203">
        <v>5140</v>
      </c>
      <c r="C102" s="57" t="s">
        <v>69</v>
      </c>
      <c r="D102" s="186">
        <f>+D103+D105</f>
        <v>32200</v>
      </c>
      <c r="E102" s="202">
        <f>+E103+E105</f>
        <v>1502060</v>
      </c>
      <c r="F102" s="195">
        <f t="shared" si="1"/>
        <v>767130</v>
      </c>
    </row>
    <row r="103" spans="2:6" ht="15" customHeight="1" x14ac:dyDescent="0.25">
      <c r="B103" s="201" t="s">
        <v>202</v>
      </c>
      <c r="C103" s="57" t="s">
        <v>69</v>
      </c>
      <c r="D103" s="186">
        <f>SUM(D104)</f>
        <v>32200</v>
      </c>
      <c r="E103" s="202">
        <f>SUM(E104)</f>
        <v>762210</v>
      </c>
      <c r="F103" s="195">
        <f t="shared" si="1"/>
        <v>397205</v>
      </c>
    </row>
    <row r="104" spans="2:6" ht="15" customHeight="1" x14ac:dyDescent="0.25">
      <c r="B104" s="201" t="s">
        <v>203</v>
      </c>
      <c r="C104" s="57" t="s">
        <v>349</v>
      </c>
      <c r="D104" s="167">
        <v>32200</v>
      </c>
      <c r="E104" s="202">
        <v>762210</v>
      </c>
      <c r="F104" s="195">
        <f t="shared" si="1"/>
        <v>397205</v>
      </c>
    </row>
    <row r="105" spans="2:6" ht="15" customHeight="1" x14ac:dyDescent="0.25">
      <c r="B105" s="201" t="s">
        <v>204</v>
      </c>
      <c r="C105" s="57" t="s">
        <v>350</v>
      </c>
      <c r="D105" s="186">
        <f>SUM(D106)</f>
        <v>0</v>
      </c>
      <c r="E105" s="202">
        <f>SUM(E106)</f>
        <v>739850</v>
      </c>
      <c r="F105" s="195">
        <f t="shared" si="1"/>
        <v>369925</v>
      </c>
    </row>
    <row r="106" spans="2:6" ht="15" customHeight="1" x14ac:dyDescent="0.25">
      <c r="B106" s="201" t="s">
        <v>205</v>
      </c>
      <c r="C106" s="57" t="s">
        <v>351</v>
      </c>
      <c r="D106" s="167">
        <v>0</v>
      </c>
      <c r="E106" s="202">
        <v>739850</v>
      </c>
      <c r="F106" s="195">
        <f t="shared" si="1"/>
        <v>369925</v>
      </c>
    </row>
    <row r="107" spans="2:6" ht="15" customHeight="1" x14ac:dyDescent="0.25">
      <c r="B107" s="207">
        <v>5145</v>
      </c>
      <c r="C107" s="57" t="s">
        <v>70</v>
      </c>
      <c r="D107" s="186">
        <f>+D108+D111+D113+D118</f>
        <v>3848250</v>
      </c>
      <c r="E107" s="202">
        <f>+E108+E111+E113+E118</f>
        <v>8297546</v>
      </c>
      <c r="F107" s="195">
        <f t="shared" si="1"/>
        <v>6072898</v>
      </c>
    </row>
    <row r="108" spans="2:6" ht="15" customHeight="1" x14ac:dyDescent="0.25">
      <c r="B108" s="201" t="s">
        <v>206</v>
      </c>
      <c r="C108" s="57" t="s">
        <v>40</v>
      </c>
      <c r="D108" s="186">
        <f>SUM(D109:D110)</f>
        <v>0</v>
      </c>
      <c r="E108" s="202">
        <f>SUM(E109:E110)</f>
        <v>5027145</v>
      </c>
      <c r="F108" s="195">
        <f t="shared" si="1"/>
        <v>2513572.5</v>
      </c>
    </row>
    <row r="109" spans="2:6" ht="15" customHeight="1" x14ac:dyDescent="0.25">
      <c r="B109" s="203" t="s">
        <v>207</v>
      </c>
      <c r="C109" s="57" t="s">
        <v>352</v>
      </c>
      <c r="D109" s="167">
        <v>0</v>
      </c>
      <c r="E109" s="202">
        <v>1079375</v>
      </c>
      <c r="F109" s="195">
        <f t="shared" si="1"/>
        <v>539687.5</v>
      </c>
    </row>
    <row r="110" spans="2:6" ht="15" customHeight="1" x14ac:dyDescent="0.25">
      <c r="B110" s="203" t="s">
        <v>208</v>
      </c>
      <c r="C110" s="57" t="s">
        <v>353</v>
      </c>
      <c r="D110" s="167">
        <v>0</v>
      </c>
      <c r="E110" s="202">
        <v>3947770</v>
      </c>
      <c r="F110" s="195">
        <f t="shared" si="1"/>
        <v>1973885</v>
      </c>
    </row>
    <row r="111" spans="2:6" ht="15" customHeight="1" x14ac:dyDescent="0.25">
      <c r="B111" s="203">
        <v>514515</v>
      </c>
      <c r="C111" s="57" t="s">
        <v>607</v>
      </c>
      <c r="D111" s="186">
        <f>SUM(D112)</f>
        <v>2345350</v>
      </c>
      <c r="E111" s="202">
        <f>SUM(E112)</f>
        <v>0</v>
      </c>
      <c r="F111" s="195">
        <f t="shared" si="1"/>
        <v>1172675</v>
      </c>
    </row>
    <row r="112" spans="2:6" ht="15" customHeight="1" x14ac:dyDescent="0.25">
      <c r="B112" s="203" t="s">
        <v>670</v>
      </c>
      <c r="C112" s="57" t="s">
        <v>671</v>
      </c>
      <c r="D112" s="167">
        <v>2345350</v>
      </c>
      <c r="E112" s="202">
        <v>0</v>
      </c>
      <c r="F112" s="195">
        <f t="shared" si="1"/>
        <v>1172675</v>
      </c>
    </row>
    <row r="113" spans="2:8" ht="15" customHeight="1" x14ac:dyDescent="0.25">
      <c r="B113" s="203" t="s">
        <v>209</v>
      </c>
      <c r="C113" s="57" t="s">
        <v>354</v>
      </c>
      <c r="D113" s="186">
        <f>SUM(D114:D117)</f>
        <v>1351631</v>
      </c>
      <c r="E113" s="202">
        <f>SUM(E114:E117)</f>
        <v>3270401</v>
      </c>
      <c r="F113" s="195">
        <f t="shared" si="1"/>
        <v>2311016</v>
      </c>
    </row>
    <row r="114" spans="2:8" ht="15" customHeight="1" x14ac:dyDescent="0.25">
      <c r="B114" s="203" t="s">
        <v>210</v>
      </c>
      <c r="C114" s="57" t="s">
        <v>355</v>
      </c>
      <c r="D114" s="167">
        <v>0</v>
      </c>
      <c r="E114" s="202">
        <v>12000</v>
      </c>
      <c r="F114" s="195">
        <f t="shared" si="1"/>
        <v>6000</v>
      </c>
    </row>
    <row r="115" spans="2:8" ht="15" customHeight="1" x14ac:dyDescent="0.25">
      <c r="B115" s="203" t="s">
        <v>211</v>
      </c>
      <c r="C115" s="57" t="s">
        <v>356</v>
      </c>
      <c r="D115" s="167">
        <v>1351631</v>
      </c>
      <c r="E115" s="202">
        <v>1513401</v>
      </c>
      <c r="F115" s="195">
        <f t="shared" si="1"/>
        <v>1432516</v>
      </c>
    </row>
    <row r="116" spans="2:8" ht="15" customHeight="1" x14ac:dyDescent="0.25">
      <c r="B116" s="203" t="s">
        <v>212</v>
      </c>
      <c r="C116" s="57" t="s">
        <v>357</v>
      </c>
      <c r="D116" s="167">
        <v>0</v>
      </c>
      <c r="E116" s="202">
        <v>1685000</v>
      </c>
      <c r="F116" s="195">
        <f t="shared" si="1"/>
        <v>842500</v>
      </c>
      <c r="H116" s="62"/>
    </row>
    <row r="117" spans="2:8" ht="15" customHeight="1" x14ac:dyDescent="0.25">
      <c r="B117" s="203" t="s">
        <v>213</v>
      </c>
      <c r="C117" s="57" t="s">
        <v>358</v>
      </c>
      <c r="D117" s="167">
        <v>0</v>
      </c>
      <c r="E117" s="202">
        <v>60000</v>
      </c>
      <c r="F117" s="195">
        <f t="shared" si="1"/>
        <v>30000</v>
      </c>
    </row>
    <row r="118" spans="2:8" ht="15" customHeight="1" x14ac:dyDescent="0.25">
      <c r="B118" s="203">
        <v>514595</v>
      </c>
      <c r="C118" s="57" t="s">
        <v>347</v>
      </c>
      <c r="D118" s="186">
        <f>SUM(D119)</f>
        <v>151269</v>
      </c>
      <c r="E118" s="202">
        <f>SUM(E119)</f>
        <v>0</v>
      </c>
      <c r="F118" s="195">
        <f t="shared" si="1"/>
        <v>75634.5</v>
      </c>
    </row>
    <row r="119" spans="2:8" ht="15" customHeight="1" x14ac:dyDescent="0.25">
      <c r="B119" s="203" t="s">
        <v>672</v>
      </c>
      <c r="C119" s="57" t="s">
        <v>673</v>
      </c>
      <c r="D119" s="167">
        <v>151269</v>
      </c>
      <c r="E119" s="202">
        <v>0</v>
      </c>
      <c r="F119" s="195">
        <f t="shared" si="1"/>
        <v>75634.5</v>
      </c>
    </row>
    <row r="120" spans="2:8" ht="15" customHeight="1" x14ac:dyDescent="0.25">
      <c r="B120" s="203">
        <v>5150</v>
      </c>
      <c r="C120" s="57" t="s">
        <v>71</v>
      </c>
      <c r="D120" s="167">
        <f>+D121</f>
        <v>60000</v>
      </c>
      <c r="E120" s="168">
        <f>+E121</f>
        <v>0</v>
      </c>
      <c r="F120" s="191">
        <f t="shared" si="1"/>
        <v>30000</v>
      </c>
    </row>
    <row r="121" spans="2:8" ht="15" customHeight="1" x14ac:dyDescent="0.25">
      <c r="B121" s="203">
        <v>515095</v>
      </c>
      <c r="C121" s="57" t="s">
        <v>347</v>
      </c>
      <c r="D121" s="186">
        <f>SUM(D122:D123)</f>
        <v>60000</v>
      </c>
      <c r="E121" s="202">
        <f>SUM(E122:E123)</f>
        <v>0</v>
      </c>
      <c r="F121" s="195">
        <f t="shared" si="1"/>
        <v>30000</v>
      </c>
    </row>
    <row r="122" spans="2:8" ht="15" customHeight="1" x14ac:dyDescent="0.25">
      <c r="B122" s="203" t="s">
        <v>674</v>
      </c>
      <c r="C122" s="57" t="s">
        <v>663</v>
      </c>
      <c r="D122" s="167">
        <v>51724</v>
      </c>
      <c r="E122" s="202">
        <v>0</v>
      </c>
      <c r="F122" s="195">
        <f t="shared" si="1"/>
        <v>25862</v>
      </c>
    </row>
    <row r="123" spans="2:8" ht="15" customHeight="1" x14ac:dyDescent="0.25">
      <c r="B123" s="203" t="s">
        <v>675</v>
      </c>
      <c r="C123" s="57" t="s">
        <v>676</v>
      </c>
      <c r="D123" s="167">
        <v>8276</v>
      </c>
      <c r="E123" s="202">
        <v>0</v>
      </c>
      <c r="F123" s="195">
        <f t="shared" si="1"/>
        <v>4138</v>
      </c>
    </row>
    <row r="124" spans="2:8" ht="15" customHeight="1" x14ac:dyDescent="0.25">
      <c r="B124" s="203" t="s">
        <v>214</v>
      </c>
      <c r="C124" s="57" t="s">
        <v>359</v>
      </c>
      <c r="D124" s="186">
        <f>+D125+D127</f>
        <v>455497</v>
      </c>
      <c r="E124" s="202">
        <f>+E125+E127</f>
        <v>701750</v>
      </c>
      <c r="F124" s="195">
        <f t="shared" si="1"/>
        <v>578623.5</v>
      </c>
    </row>
    <row r="125" spans="2:8" ht="15" customHeight="1" x14ac:dyDescent="0.25">
      <c r="B125" s="201" t="s">
        <v>215</v>
      </c>
      <c r="C125" s="57" t="s">
        <v>72</v>
      </c>
      <c r="D125" s="167">
        <v>0</v>
      </c>
      <c r="E125" s="202">
        <f>SUM(E126)</f>
        <v>701750</v>
      </c>
      <c r="F125" s="195">
        <f t="shared" si="1"/>
        <v>350875</v>
      </c>
    </row>
    <row r="126" spans="2:8" ht="15" customHeight="1" x14ac:dyDescent="0.25">
      <c r="B126" s="201" t="s">
        <v>216</v>
      </c>
      <c r="C126" s="57" t="s">
        <v>580</v>
      </c>
      <c r="D126" s="167">
        <v>0</v>
      </c>
      <c r="E126" s="202">
        <v>701750</v>
      </c>
      <c r="F126" s="195">
        <f t="shared" si="1"/>
        <v>350875</v>
      </c>
    </row>
    <row r="127" spans="2:8" ht="15" customHeight="1" x14ac:dyDescent="0.25">
      <c r="B127" s="203">
        <v>515595</v>
      </c>
      <c r="C127" s="57" t="s">
        <v>347</v>
      </c>
      <c r="D127" s="186">
        <f>SUM(D128:D129)</f>
        <v>455497</v>
      </c>
      <c r="E127" s="202">
        <f>SUM(E128:E129)</f>
        <v>0</v>
      </c>
      <c r="F127" s="195">
        <f t="shared" si="1"/>
        <v>227748.5</v>
      </c>
    </row>
    <row r="128" spans="2:8" ht="15" customHeight="1" x14ac:dyDescent="0.25">
      <c r="B128" s="201" t="s">
        <v>677</v>
      </c>
      <c r="C128" s="57" t="s">
        <v>638</v>
      </c>
      <c r="D128" s="167">
        <v>404394</v>
      </c>
      <c r="E128" s="202">
        <v>0</v>
      </c>
      <c r="F128" s="195">
        <f t="shared" si="1"/>
        <v>202197</v>
      </c>
    </row>
    <row r="129" spans="2:6" ht="15" customHeight="1" x14ac:dyDescent="0.25">
      <c r="B129" s="201" t="s">
        <v>678</v>
      </c>
      <c r="C129" s="57" t="s">
        <v>679</v>
      </c>
      <c r="D129" s="167">
        <v>51103</v>
      </c>
      <c r="E129" s="202">
        <v>0</v>
      </c>
      <c r="F129" s="195">
        <f t="shared" si="1"/>
        <v>25551.5</v>
      </c>
    </row>
    <row r="130" spans="2:6" ht="15" customHeight="1" x14ac:dyDescent="0.25">
      <c r="B130" s="201" t="s">
        <v>217</v>
      </c>
      <c r="C130" s="57" t="s">
        <v>581</v>
      </c>
      <c r="D130" s="186">
        <f>+D131+D133+D135</f>
        <v>0</v>
      </c>
      <c r="E130" s="202">
        <f>+E131+E133+E135</f>
        <v>17550669.899999999</v>
      </c>
      <c r="F130" s="195">
        <f t="shared" si="1"/>
        <v>8775334.9499999993</v>
      </c>
    </row>
    <row r="131" spans="2:6" ht="15" customHeight="1" x14ac:dyDescent="0.25">
      <c r="B131" s="201" t="s">
        <v>218</v>
      </c>
      <c r="C131" s="57" t="s">
        <v>40</v>
      </c>
      <c r="D131" s="186">
        <f>SUM(D132)</f>
        <v>0</v>
      </c>
      <c r="E131" s="202">
        <f>SUM(E132)</f>
        <v>4791009.4000000004</v>
      </c>
      <c r="F131" s="195">
        <f t="shared" si="1"/>
        <v>2395504.7000000002</v>
      </c>
    </row>
    <row r="132" spans="2:6" ht="15" customHeight="1" x14ac:dyDescent="0.25">
      <c r="B132" s="201" t="s">
        <v>219</v>
      </c>
      <c r="C132" s="57" t="s">
        <v>582</v>
      </c>
      <c r="D132" s="167">
        <v>0</v>
      </c>
      <c r="E132" s="202">
        <v>4791009.4000000004</v>
      </c>
      <c r="F132" s="195">
        <f t="shared" si="1"/>
        <v>2395504.7000000002</v>
      </c>
    </row>
    <row r="133" spans="2:6" ht="15" customHeight="1" x14ac:dyDescent="0.25">
      <c r="B133" s="201" t="s">
        <v>220</v>
      </c>
      <c r="C133" s="57" t="s">
        <v>583</v>
      </c>
      <c r="D133" s="186">
        <f>SUM(D134)</f>
        <v>0</v>
      </c>
      <c r="E133" s="202">
        <f>SUM(E134)</f>
        <v>1684181</v>
      </c>
      <c r="F133" s="195">
        <f t="shared" si="1"/>
        <v>842090.5</v>
      </c>
    </row>
    <row r="134" spans="2:6" ht="15" customHeight="1" x14ac:dyDescent="0.25">
      <c r="B134" s="201" t="s">
        <v>221</v>
      </c>
      <c r="C134" s="57" t="s">
        <v>584</v>
      </c>
      <c r="D134" s="167">
        <v>0</v>
      </c>
      <c r="E134" s="202">
        <v>1684181</v>
      </c>
      <c r="F134" s="195">
        <f t="shared" ref="F134:F197" si="2">AVERAGE(D134:E134)</f>
        <v>842090.5</v>
      </c>
    </row>
    <row r="135" spans="2:6" ht="15" customHeight="1" x14ac:dyDescent="0.25">
      <c r="B135" s="201" t="s">
        <v>222</v>
      </c>
      <c r="C135" s="57" t="s">
        <v>585</v>
      </c>
      <c r="D135" s="186">
        <f>SUM(D136)</f>
        <v>0</v>
      </c>
      <c r="E135" s="202">
        <f>SUM(E136)</f>
        <v>11075479.5</v>
      </c>
      <c r="F135" s="195">
        <f t="shared" si="2"/>
        <v>5537739.75</v>
      </c>
    </row>
    <row r="136" spans="2:6" ht="15" customHeight="1" x14ac:dyDescent="0.25">
      <c r="B136" s="201" t="s">
        <v>223</v>
      </c>
      <c r="C136" s="57" t="s">
        <v>586</v>
      </c>
      <c r="D136" s="167">
        <v>0</v>
      </c>
      <c r="E136" s="202">
        <v>11075479.5</v>
      </c>
      <c r="F136" s="195">
        <f t="shared" si="2"/>
        <v>5537739.75</v>
      </c>
    </row>
    <row r="137" spans="2:6" ht="15" customHeight="1" x14ac:dyDescent="0.25">
      <c r="B137" s="185">
        <v>5195</v>
      </c>
      <c r="C137" s="73" t="s">
        <v>62</v>
      </c>
      <c r="D137" s="167">
        <f>+D138+D141+D143+D145+D148+D151</f>
        <v>4791000</v>
      </c>
      <c r="E137" s="168">
        <f>+E138+E141+E143+E145+E148+E151</f>
        <v>4069745.9699999997</v>
      </c>
      <c r="F137" s="191">
        <f t="shared" si="2"/>
        <v>4430372.9849999994</v>
      </c>
    </row>
    <row r="138" spans="2:6" ht="15" customHeight="1" x14ac:dyDescent="0.25">
      <c r="B138" s="201" t="s">
        <v>224</v>
      </c>
      <c r="C138" s="57" t="s">
        <v>587</v>
      </c>
      <c r="D138" s="186">
        <f>SUM(D139:D140)</f>
        <v>0</v>
      </c>
      <c r="E138" s="202">
        <f>SUM(E139:E140)</f>
        <v>544310.68999999994</v>
      </c>
      <c r="F138" s="195">
        <f t="shared" si="2"/>
        <v>272155.34499999997</v>
      </c>
    </row>
    <row r="139" spans="2:6" ht="15" customHeight="1" x14ac:dyDescent="0.25">
      <c r="B139" s="201" t="s">
        <v>225</v>
      </c>
      <c r="C139" s="57" t="s">
        <v>588</v>
      </c>
      <c r="D139" s="167">
        <v>0</v>
      </c>
      <c r="E139" s="202">
        <v>314290</v>
      </c>
      <c r="F139" s="195">
        <f t="shared" si="2"/>
        <v>157145</v>
      </c>
    </row>
    <row r="140" spans="2:6" ht="15" customHeight="1" x14ac:dyDescent="0.25">
      <c r="B140" s="201" t="s">
        <v>226</v>
      </c>
      <c r="C140" s="57" t="s">
        <v>589</v>
      </c>
      <c r="D140" s="167">
        <v>0</v>
      </c>
      <c r="E140" s="169">
        <v>230020.69</v>
      </c>
      <c r="F140" s="197">
        <f t="shared" si="2"/>
        <v>115010.345</v>
      </c>
    </row>
    <row r="141" spans="2:6" ht="15" customHeight="1" x14ac:dyDescent="0.25">
      <c r="B141" s="201" t="s">
        <v>227</v>
      </c>
      <c r="C141" s="57" t="s">
        <v>590</v>
      </c>
      <c r="D141" s="188">
        <f>SUM(D142)</f>
        <v>591000</v>
      </c>
      <c r="E141" s="169">
        <f>SUM(E142)</f>
        <v>1579770.28</v>
      </c>
      <c r="F141" s="197">
        <f t="shared" si="2"/>
        <v>1085385.1400000001</v>
      </c>
    </row>
    <row r="142" spans="2:6" ht="15" customHeight="1" x14ac:dyDescent="0.25">
      <c r="B142" s="201" t="s">
        <v>228</v>
      </c>
      <c r="C142" s="57" t="s">
        <v>591</v>
      </c>
      <c r="D142" s="167">
        <v>591000</v>
      </c>
      <c r="E142" s="169">
        <v>1579770.28</v>
      </c>
      <c r="F142" s="197">
        <f t="shared" si="2"/>
        <v>1085385.1400000001</v>
      </c>
    </row>
    <row r="143" spans="2:6" ht="15" customHeight="1" x14ac:dyDescent="0.25">
      <c r="B143" s="201" t="s">
        <v>229</v>
      </c>
      <c r="C143" s="57" t="s">
        <v>592</v>
      </c>
      <c r="D143" s="188">
        <f>SUM(D144)</f>
        <v>0</v>
      </c>
      <c r="E143" s="169">
        <f>SUM(E144)</f>
        <v>91000</v>
      </c>
      <c r="F143" s="197">
        <f t="shared" si="2"/>
        <v>45500</v>
      </c>
    </row>
    <row r="144" spans="2:6" ht="15" customHeight="1" x14ac:dyDescent="0.25">
      <c r="B144" s="201" t="s">
        <v>230</v>
      </c>
      <c r="C144" s="57" t="s">
        <v>593</v>
      </c>
      <c r="D144" s="167">
        <v>0</v>
      </c>
      <c r="E144" s="169">
        <v>91000</v>
      </c>
      <c r="F144" s="197">
        <f t="shared" si="2"/>
        <v>45500</v>
      </c>
    </row>
    <row r="145" spans="2:8" ht="15" customHeight="1" x14ac:dyDescent="0.25">
      <c r="B145" s="201" t="s">
        <v>231</v>
      </c>
      <c r="C145" s="57" t="s">
        <v>594</v>
      </c>
      <c r="D145" s="188">
        <f>SUM(D146:D147)</f>
        <v>0</v>
      </c>
      <c r="E145" s="169">
        <f>SUM(E146:E147)</f>
        <v>1354265</v>
      </c>
      <c r="F145" s="197">
        <f t="shared" si="2"/>
        <v>677132.5</v>
      </c>
    </row>
    <row r="146" spans="2:8" ht="15" customHeight="1" x14ac:dyDescent="0.25">
      <c r="B146" s="201" t="s">
        <v>232</v>
      </c>
      <c r="C146" s="57" t="s">
        <v>595</v>
      </c>
      <c r="D146" s="167">
        <v>0</v>
      </c>
      <c r="E146" s="169">
        <v>358206</v>
      </c>
      <c r="F146" s="197">
        <f t="shared" si="2"/>
        <v>179103</v>
      </c>
    </row>
    <row r="147" spans="2:8" ht="15" customHeight="1" x14ac:dyDescent="0.25">
      <c r="B147" s="201" t="s">
        <v>233</v>
      </c>
      <c r="C147" s="57" t="s">
        <v>596</v>
      </c>
      <c r="D147" s="167">
        <v>0</v>
      </c>
      <c r="E147" s="169">
        <v>996059</v>
      </c>
      <c r="F147" s="197">
        <f t="shared" si="2"/>
        <v>498029.5</v>
      </c>
    </row>
    <row r="148" spans="2:8" ht="15" customHeight="1" x14ac:dyDescent="0.25">
      <c r="B148" s="201" t="s">
        <v>234</v>
      </c>
      <c r="C148" s="57" t="s">
        <v>347</v>
      </c>
      <c r="D148" s="188">
        <f>SUM(D149:D150)</f>
        <v>4200000</v>
      </c>
      <c r="E148" s="169">
        <f>SUM(E149:E150)</f>
        <v>370400</v>
      </c>
      <c r="F148" s="197">
        <f t="shared" si="2"/>
        <v>2285200</v>
      </c>
    </row>
    <row r="149" spans="2:8" ht="15" customHeight="1" x14ac:dyDescent="0.25">
      <c r="B149" s="201" t="s">
        <v>235</v>
      </c>
      <c r="C149" s="57" t="s">
        <v>597</v>
      </c>
      <c r="D149" s="167">
        <v>4200000</v>
      </c>
      <c r="E149" s="169">
        <v>190400</v>
      </c>
      <c r="F149" s="197">
        <f t="shared" si="2"/>
        <v>2195200</v>
      </c>
    </row>
    <row r="150" spans="2:8" ht="15" customHeight="1" x14ac:dyDescent="0.25">
      <c r="B150" s="201" t="s">
        <v>236</v>
      </c>
      <c r="C150" s="57" t="s">
        <v>598</v>
      </c>
      <c r="D150" s="167">
        <v>0</v>
      </c>
      <c r="E150" s="169">
        <v>180000</v>
      </c>
      <c r="F150" s="197">
        <f t="shared" si="2"/>
        <v>90000</v>
      </c>
    </row>
    <row r="151" spans="2:8" ht="15" customHeight="1" x14ac:dyDescent="0.25">
      <c r="B151" s="201" t="s">
        <v>237</v>
      </c>
      <c r="C151" s="57" t="s">
        <v>599</v>
      </c>
      <c r="D151" s="188">
        <f>SUM(D152)</f>
        <v>0</v>
      </c>
      <c r="E151" s="169">
        <f>SUM(E152)</f>
        <v>130000</v>
      </c>
      <c r="F151" s="197">
        <f t="shared" si="2"/>
        <v>65000</v>
      </c>
    </row>
    <row r="152" spans="2:8" ht="15" customHeight="1" x14ac:dyDescent="0.25">
      <c r="B152" s="201" t="s">
        <v>238</v>
      </c>
      <c r="C152" s="57" t="s">
        <v>600</v>
      </c>
      <c r="D152" s="167">
        <v>0</v>
      </c>
      <c r="E152" s="169">
        <v>130000</v>
      </c>
      <c r="F152" s="197">
        <f t="shared" si="2"/>
        <v>65000</v>
      </c>
    </row>
    <row r="153" spans="2:8" ht="15" customHeight="1" x14ac:dyDescent="0.25">
      <c r="B153" s="184">
        <v>52</v>
      </c>
      <c r="C153" s="75" t="s">
        <v>73</v>
      </c>
      <c r="D153" s="165">
        <f>+D154+D163+D167</f>
        <v>700000</v>
      </c>
      <c r="E153" s="166">
        <f>+E154+E163+E167</f>
        <v>56568873.579999998</v>
      </c>
      <c r="F153" s="190">
        <f t="shared" si="2"/>
        <v>28634436.789999999</v>
      </c>
      <c r="G153" s="330">
        <f>+(E153-D153)/D153</f>
        <v>79.812676542857133</v>
      </c>
      <c r="H153" s="61">
        <f>+E153-D153</f>
        <v>55868873.579999998</v>
      </c>
    </row>
    <row r="154" spans="2:8" ht="15" customHeight="1" x14ac:dyDescent="0.25">
      <c r="B154" s="185">
        <v>5235</v>
      </c>
      <c r="C154" s="73" t="s">
        <v>68</v>
      </c>
      <c r="D154" s="186">
        <f>+D155+D158</f>
        <v>700000</v>
      </c>
      <c r="E154" s="202">
        <f>+E155+E158</f>
        <v>29594689.399999999</v>
      </c>
      <c r="F154" s="195">
        <f t="shared" si="2"/>
        <v>15147344.699999999</v>
      </c>
    </row>
    <row r="155" spans="2:8" ht="15" customHeight="1" x14ac:dyDescent="0.25">
      <c r="B155" s="201" t="s">
        <v>239</v>
      </c>
      <c r="C155" s="57" t="s">
        <v>601</v>
      </c>
      <c r="D155" s="186">
        <f>SUM(D156:D157)</f>
        <v>0</v>
      </c>
      <c r="E155" s="202">
        <f>SUM(E156:E157)</f>
        <v>21259208.399999999</v>
      </c>
      <c r="F155" s="195">
        <f t="shared" si="2"/>
        <v>10629604.199999999</v>
      </c>
    </row>
    <row r="156" spans="2:8" ht="15" customHeight="1" x14ac:dyDescent="0.25">
      <c r="B156" s="201" t="s">
        <v>240</v>
      </c>
      <c r="C156" s="57" t="s">
        <v>346</v>
      </c>
      <c r="D156" s="167">
        <v>0</v>
      </c>
      <c r="E156" s="202">
        <v>18416208.399999999</v>
      </c>
      <c r="F156" s="195">
        <f t="shared" si="2"/>
        <v>9208104.1999999993</v>
      </c>
    </row>
    <row r="157" spans="2:8" ht="15" customHeight="1" x14ac:dyDescent="0.25">
      <c r="B157" s="201" t="s">
        <v>241</v>
      </c>
      <c r="C157" s="57" t="s">
        <v>602</v>
      </c>
      <c r="D157" s="167">
        <v>0</v>
      </c>
      <c r="E157" s="202">
        <v>2843000</v>
      </c>
      <c r="F157" s="195">
        <f t="shared" si="2"/>
        <v>1421500</v>
      </c>
    </row>
    <row r="158" spans="2:8" ht="15" customHeight="1" x14ac:dyDescent="0.25">
      <c r="B158" s="201" t="s">
        <v>242</v>
      </c>
      <c r="C158" s="57" t="s">
        <v>603</v>
      </c>
      <c r="D158" s="186">
        <f>SUM(D159:D162)</f>
        <v>700000</v>
      </c>
      <c r="E158" s="202">
        <f>SUM(E159:E162)</f>
        <v>8335481</v>
      </c>
      <c r="F158" s="195">
        <f t="shared" si="2"/>
        <v>4517740.5</v>
      </c>
    </row>
    <row r="159" spans="2:8" ht="15" customHeight="1" x14ac:dyDescent="0.25">
      <c r="B159" s="201" t="s">
        <v>243</v>
      </c>
      <c r="C159" s="57" t="s">
        <v>604</v>
      </c>
      <c r="D159" s="167">
        <v>0</v>
      </c>
      <c r="E159" s="202">
        <v>108000</v>
      </c>
      <c r="F159" s="195">
        <f t="shared" si="2"/>
        <v>54000</v>
      </c>
    </row>
    <row r="160" spans="2:8" ht="15" customHeight="1" x14ac:dyDescent="0.25">
      <c r="B160" s="201" t="s">
        <v>244</v>
      </c>
      <c r="C160" s="57" t="s">
        <v>605</v>
      </c>
      <c r="D160" s="167">
        <v>0</v>
      </c>
      <c r="E160" s="202">
        <v>958000</v>
      </c>
      <c r="F160" s="195">
        <f t="shared" si="2"/>
        <v>479000</v>
      </c>
    </row>
    <row r="161" spans="2:8" ht="15" customHeight="1" x14ac:dyDescent="0.25">
      <c r="B161" s="201" t="s">
        <v>245</v>
      </c>
      <c r="C161" s="57" t="s">
        <v>606</v>
      </c>
      <c r="D161" s="167">
        <v>603448</v>
      </c>
      <c r="E161" s="202">
        <v>7269481</v>
      </c>
      <c r="F161" s="195">
        <f t="shared" si="2"/>
        <v>3936464.5</v>
      </c>
    </row>
    <row r="162" spans="2:8" ht="15" customHeight="1" x14ac:dyDescent="0.25">
      <c r="B162" s="201" t="s">
        <v>680</v>
      </c>
      <c r="C162" s="57" t="s">
        <v>681</v>
      </c>
      <c r="D162" s="167">
        <v>96552</v>
      </c>
      <c r="E162" s="202">
        <v>0</v>
      </c>
      <c r="F162" s="195">
        <f t="shared" si="2"/>
        <v>48276</v>
      </c>
    </row>
    <row r="163" spans="2:8" ht="15" customHeight="1" x14ac:dyDescent="0.25">
      <c r="B163" s="201" t="s">
        <v>246</v>
      </c>
      <c r="C163" s="57" t="s">
        <v>70</v>
      </c>
      <c r="D163" s="186">
        <f>SUM(D164)</f>
        <v>0</v>
      </c>
      <c r="E163" s="202">
        <f>SUM(E164)</f>
        <v>26582059</v>
      </c>
      <c r="F163" s="195">
        <f t="shared" si="2"/>
        <v>13291029.5</v>
      </c>
    </row>
    <row r="164" spans="2:8" ht="15" customHeight="1" x14ac:dyDescent="0.25">
      <c r="B164" s="201" t="s">
        <v>247</v>
      </c>
      <c r="C164" s="57" t="s">
        <v>607</v>
      </c>
      <c r="D164" s="186">
        <f>SUM(D165:D166)</f>
        <v>0</v>
      </c>
      <c r="E164" s="202">
        <f>SUM(E165:E166)</f>
        <v>26582059</v>
      </c>
      <c r="F164" s="195">
        <f t="shared" si="2"/>
        <v>13291029.5</v>
      </c>
    </row>
    <row r="165" spans="2:8" ht="15" customHeight="1" x14ac:dyDescent="0.25">
      <c r="B165" s="201" t="s">
        <v>248</v>
      </c>
      <c r="C165" s="57" t="s">
        <v>608</v>
      </c>
      <c r="D165" s="167">
        <v>0</v>
      </c>
      <c r="E165" s="202">
        <v>26159699</v>
      </c>
      <c r="F165" s="195">
        <f t="shared" si="2"/>
        <v>13079849.5</v>
      </c>
    </row>
    <row r="166" spans="2:8" ht="15" customHeight="1" x14ac:dyDescent="0.25">
      <c r="B166" s="201" t="s">
        <v>249</v>
      </c>
      <c r="C166" s="57" t="s">
        <v>609</v>
      </c>
      <c r="D166" s="167">
        <v>0</v>
      </c>
      <c r="E166" s="202">
        <v>422360</v>
      </c>
      <c r="F166" s="195">
        <f t="shared" si="2"/>
        <v>211180</v>
      </c>
    </row>
    <row r="167" spans="2:8" ht="15" customHeight="1" x14ac:dyDescent="0.25">
      <c r="B167" s="201" t="s">
        <v>250</v>
      </c>
      <c r="C167" s="57" t="s">
        <v>62</v>
      </c>
      <c r="D167" s="186">
        <f>+D168+D170</f>
        <v>0</v>
      </c>
      <c r="E167" s="202">
        <f>+E168+E170</f>
        <v>392125.18</v>
      </c>
      <c r="F167" s="195">
        <f t="shared" si="2"/>
        <v>196062.59</v>
      </c>
    </row>
    <row r="168" spans="2:8" ht="15" customHeight="1" x14ac:dyDescent="0.25">
      <c r="B168" s="201" t="s">
        <v>251</v>
      </c>
      <c r="C168" s="57" t="s">
        <v>610</v>
      </c>
      <c r="D168" s="186">
        <f>SUM(D169)</f>
        <v>0</v>
      </c>
      <c r="E168" s="202">
        <f>SUM(E169)</f>
        <v>288000</v>
      </c>
      <c r="F168" s="195">
        <f t="shared" si="2"/>
        <v>144000</v>
      </c>
    </row>
    <row r="169" spans="2:8" ht="15" customHeight="1" x14ac:dyDescent="0.25">
      <c r="B169" s="201" t="s">
        <v>252</v>
      </c>
      <c r="C169" s="57" t="s">
        <v>611</v>
      </c>
      <c r="D169" s="167">
        <v>0</v>
      </c>
      <c r="E169" s="202">
        <v>288000</v>
      </c>
      <c r="F169" s="195">
        <f t="shared" si="2"/>
        <v>144000</v>
      </c>
    </row>
    <row r="170" spans="2:8" ht="15" customHeight="1" x14ac:dyDescent="0.25">
      <c r="B170" s="201" t="s">
        <v>253</v>
      </c>
      <c r="C170" s="57" t="s">
        <v>612</v>
      </c>
      <c r="D170" s="186">
        <f>SUM(D171)</f>
        <v>0</v>
      </c>
      <c r="E170" s="202">
        <f>SUM(E171)</f>
        <v>104125.18</v>
      </c>
      <c r="F170" s="195">
        <f t="shared" si="2"/>
        <v>52062.59</v>
      </c>
    </row>
    <row r="171" spans="2:8" ht="15" customHeight="1" x14ac:dyDescent="0.25">
      <c r="B171" s="201" t="s">
        <v>254</v>
      </c>
      <c r="C171" s="57" t="s">
        <v>613</v>
      </c>
      <c r="D171" s="167">
        <v>0</v>
      </c>
      <c r="E171" s="202">
        <v>104125.18</v>
      </c>
      <c r="F171" s="195">
        <f t="shared" si="2"/>
        <v>52062.59</v>
      </c>
    </row>
    <row r="172" spans="2:8" ht="15" customHeight="1" x14ac:dyDescent="0.25">
      <c r="B172" s="184">
        <v>53</v>
      </c>
      <c r="C172" s="75" t="s">
        <v>61</v>
      </c>
      <c r="D172" s="165">
        <f>+D173+D200+D197</f>
        <v>14318302.419999998</v>
      </c>
      <c r="E172" s="166">
        <f>+E173+E200+E197</f>
        <v>56135914.089999996</v>
      </c>
      <c r="F172" s="190">
        <f t="shared" si="2"/>
        <v>35227108.254999995</v>
      </c>
      <c r="H172" s="61">
        <f>+E172-D172</f>
        <v>41817611.670000002</v>
      </c>
    </row>
    <row r="173" spans="2:8" ht="15" customHeight="1" x14ac:dyDescent="0.25">
      <c r="B173" s="185">
        <v>5305</v>
      </c>
      <c r="C173" s="73" t="s">
        <v>17</v>
      </c>
      <c r="D173" s="186">
        <f>+D177+D179+D183+D195+D174+D175</f>
        <v>12709706.419999998</v>
      </c>
      <c r="E173" s="202">
        <f>+E177+E179+E183+E195+E174+E175</f>
        <v>52768856.449999996</v>
      </c>
      <c r="F173" s="195">
        <f t="shared" si="2"/>
        <v>32739281.434999995</v>
      </c>
    </row>
    <row r="174" spans="2:8" ht="15" customHeight="1" x14ac:dyDescent="0.25">
      <c r="B174" s="185">
        <v>530505</v>
      </c>
      <c r="C174" s="73" t="s">
        <v>682</v>
      </c>
      <c r="D174" s="186">
        <v>8360534.5599999996</v>
      </c>
      <c r="E174" s="202">
        <v>0</v>
      </c>
      <c r="F174" s="195">
        <f t="shared" si="2"/>
        <v>4180267.28</v>
      </c>
    </row>
    <row r="175" spans="2:8" ht="15" customHeight="1" x14ac:dyDescent="0.25">
      <c r="B175" s="185">
        <v>530506</v>
      </c>
      <c r="C175" s="73" t="s">
        <v>684</v>
      </c>
      <c r="D175" s="186">
        <f>SUM(D176)</f>
        <v>640</v>
      </c>
      <c r="E175" s="202">
        <f>SUM(E176)</f>
        <v>0</v>
      </c>
      <c r="F175" s="195">
        <f t="shared" si="2"/>
        <v>320</v>
      </c>
    </row>
    <row r="176" spans="2:8" ht="15" customHeight="1" x14ac:dyDescent="0.25">
      <c r="B176" s="185" t="s">
        <v>683</v>
      </c>
      <c r="C176" s="73" t="s">
        <v>685</v>
      </c>
      <c r="D176" s="186">
        <v>640</v>
      </c>
      <c r="E176" s="202">
        <v>0</v>
      </c>
      <c r="F176" s="195">
        <f t="shared" si="2"/>
        <v>320</v>
      </c>
    </row>
    <row r="177" spans="2:6" ht="15" customHeight="1" x14ac:dyDescent="0.25">
      <c r="B177" s="201" t="s">
        <v>255</v>
      </c>
      <c r="C177" s="57" t="s">
        <v>614</v>
      </c>
      <c r="D177" s="186">
        <f>SUM(D178)</f>
        <v>1999061.21</v>
      </c>
      <c r="E177" s="202">
        <f>SUM(E178)</f>
        <v>1453287.69</v>
      </c>
      <c r="F177" s="195">
        <f t="shared" si="2"/>
        <v>1726174.45</v>
      </c>
    </row>
    <row r="178" spans="2:6" ht="15" customHeight="1" x14ac:dyDescent="0.25">
      <c r="B178" s="201" t="s">
        <v>256</v>
      </c>
      <c r="C178" s="57" t="s">
        <v>615</v>
      </c>
      <c r="D178" s="167">
        <v>1999061.21</v>
      </c>
      <c r="E178" s="202">
        <v>1453287.69</v>
      </c>
      <c r="F178" s="195">
        <f t="shared" si="2"/>
        <v>1726174.45</v>
      </c>
    </row>
    <row r="179" spans="2:6" ht="15" customHeight="1" x14ac:dyDescent="0.25">
      <c r="B179" s="201" t="s">
        <v>257</v>
      </c>
      <c r="C179" s="57" t="s">
        <v>139</v>
      </c>
      <c r="D179" s="186">
        <f>SUM(D180:D182)</f>
        <v>2349470.65</v>
      </c>
      <c r="E179" s="202">
        <f>SUM(E180:E182)</f>
        <v>33857672.469999999</v>
      </c>
      <c r="F179" s="195">
        <f t="shared" si="2"/>
        <v>18103571.559999999</v>
      </c>
    </row>
    <row r="180" spans="2:6" ht="15" customHeight="1" x14ac:dyDescent="0.25">
      <c r="B180" s="201" t="s">
        <v>258</v>
      </c>
      <c r="C180" s="57" t="s">
        <v>616</v>
      </c>
      <c r="D180" s="167">
        <v>0</v>
      </c>
      <c r="E180" s="202">
        <v>1711666.32</v>
      </c>
      <c r="F180" s="195">
        <f t="shared" si="2"/>
        <v>855833.16</v>
      </c>
    </row>
    <row r="181" spans="2:6" ht="15" customHeight="1" x14ac:dyDescent="0.25">
      <c r="B181" s="201" t="s">
        <v>259</v>
      </c>
      <c r="C181" s="57" t="s">
        <v>617</v>
      </c>
      <c r="D181" s="167">
        <f>2327152.65+22318</f>
        <v>2349470.65</v>
      </c>
      <c r="E181" s="202">
        <v>32052964.149999999</v>
      </c>
      <c r="F181" s="195">
        <f t="shared" si="2"/>
        <v>17201217.399999999</v>
      </c>
    </row>
    <row r="182" spans="2:6" ht="15" customHeight="1" x14ac:dyDescent="0.25">
      <c r="B182" s="201" t="s">
        <v>260</v>
      </c>
      <c r="C182" s="57" t="s">
        <v>618</v>
      </c>
      <c r="D182" s="167">
        <v>0</v>
      </c>
      <c r="E182" s="202">
        <f>1000+92042</f>
        <v>93042</v>
      </c>
      <c r="F182" s="195">
        <f t="shared" si="2"/>
        <v>46521</v>
      </c>
    </row>
    <row r="183" spans="2:6" ht="15" customHeight="1" x14ac:dyDescent="0.25">
      <c r="B183" s="201" t="s">
        <v>261</v>
      </c>
      <c r="C183" s="57" t="s">
        <v>619</v>
      </c>
      <c r="D183" s="186">
        <f>SUM(D184:D194)</f>
        <v>0</v>
      </c>
      <c r="E183" s="202">
        <f>SUM(E184:E194)</f>
        <v>8848665.6799999997</v>
      </c>
      <c r="F183" s="195">
        <f t="shared" si="2"/>
        <v>4424332.84</v>
      </c>
    </row>
    <row r="184" spans="2:6" ht="15" customHeight="1" x14ac:dyDescent="0.25">
      <c r="B184" s="201" t="s">
        <v>262</v>
      </c>
      <c r="C184" s="57" t="s">
        <v>620</v>
      </c>
      <c r="D184" s="167">
        <v>0</v>
      </c>
      <c r="E184" s="202">
        <v>5793779.9699999997</v>
      </c>
      <c r="F184" s="195">
        <f t="shared" si="2"/>
        <v>2896889.9849999999</v>
      </c>
    </row>
    <row r="185" spans="2:6" ht="15" customHeight="1" x14ac:dyDescent="0.25">
      <c r="B185" s="201" t="s">
        <v>263</v>
      </c>
      <c r="C185" s="57" t="s">
        <v>621</v>
      </c>
      <c r="D185" s="167">
        <v>0</v>
      </c>
      <c r="E185" s="202">
        <v>532119.63</v>
      </c>
      <c r="F185" s="195">
        <f t="shared" si="2"/>
        <v>266059.815</v>
      </c>
    </row>
    <row r="186" spans="2:6" ht="15" customHeight="1" x14ac:dyDescent="0.25">
      <c r="B186" s="201" t="s">
        <v>264</v>
      </c>
      <c r="C186" s="57" t="s">
        <v>622</v>
      </c>
      <c r="D186" s="167">
        <v>0</v>
      </c>
      <c r="E186" s="202">
        <v>501724</v>
      </c>
      <c r="F186" s="195">
        <f t="shared" si="2"/>
        <v>250862</v>
      </c>
    </row>
    <row r="187" spans="2:6" ht="15" customHeight="1" x14ac:dyDescent="0.25">
      <c r="B187" s="201" t="s">
        <v>265</v>
      </c>
      <c r="C187" s="57" t="s">
        <v>623</v>
      </c>
      <c r="D187" s="167">
        <v>0</v>
      </c>
      <c r="E187" s="202">
        <v>433274</v>
      </c>
      <c r="F187" s="195">
        <f t="shared" si="2"/>
        <v>216637</v>
      </c>
    </row>
    <row r="188" spans="2:6" ht="15" customHeight="1" x14ac:dyDescent="0.25">
      <c r="B188" s="201" t="s">
        <v>266</v>
      </c>
      <c r="C188" s="57" t="s">
        <v>624</v>
      </c>
      <c r="D188" s="167">
        <v>0</v>
      </c>
      <c r="E188" s="202">
        <v>394872.22</v>
      </c>
      <c r="F188" s="195">
        <f t="shared" si="2"/>
        <v>197436.11</v>
      </c>
    </row>
    <row r="189" spans="2:6" ht="15" customHeight="1" x14ac:dyDescent="0.25">
      <c r="B189" s="201" t="s">
        <v>267</v>
      </c>
      <c r="C189" s="57" t="s">
        <v>625</v>
      </c>
      <c r="D189" s="167">
        <v>0</v>
      </c>
      <c r="E189" s="202">
        <v>53976.800000000003</v>
      </c>
      <c r="F189" s="195">
        <f t="shared" si="2"/>
        <v>26988.400000000001</v>
      </c>
    </row>
    <row r="190" spans="2:6" ht="15" customHeight="1" x14ac:dyDescent="0.25">
      <c r="B190" s="201" t="s">
        <v>268</v>
      </c>
      <c r="C190" s="57" t="s">
        <v>626</v>
      </c>
      <c r="D190" s="167">
        <v>0</v>
      </c>
      <c r="E190" s="202">
        <v>27150</v>
      </c>
      <c r="F190" s="195">
        <f t="shared" si="2"/>
        <v>13575</v>
      </c>
    </row>
    <row r="191" spans="2:6" ht="15" customHeight="1" x14ac:dyDescent="0.25">
      <c r="B191" s="201" t="s">
        <v>269</v>
      </c>
      <c r="C191" s="57" t="s">
        <v>627</v>
      </c>
      <c r="D191" s="167">
        <v>0</v>
      </c>
      <c r="E191" s="202">
        <v>91333</v>
      </c>
      <c r="F191" s="195">
        <f t="shared" si="2"/>
        <v>45666.5</v>
      </c>
    </row>
    <row r="192" spans="2:6" ht="15" customHeight="1" x14ac:dyDescent="0.25">
      <c r="B192" s="201" t="s">
        <v>270</v>
      </c>
      <c r="C192" s="57" t="s">
        <v>628</v>
      </c>
      <c r="D192" s="167">
        <v>0</v>
      </c>
      <c r="E192" s="202">
        <v>486204</v>
      </c>
      <c r="F192" s="195">
        <f t="shared" si="2"/>
        <v>243102</v>
      </c>
    </row>
    <row r="193" spans="2:9" ht="15" customHeight="1" x14ac:dyDescent="0.25">
      <c r="B193" s="201" t="s">
        <v>271</v>
      </c>
      <c r="C193" s="57" t="s">
        <v>629</v>
      </c>
      <c r="D193" s="167">
        <v>0</v>
      </c>
      <c r="E193" s="202">
        <v>217266.72</v>
      </c>
      <c r="F193" s="195">
        <f t="shared" si="2"/>
        <v>108633.36</v>
      </c>
    </row>
    <row r="194" spans="2:9" ht="15" customHeight="1" x14ac:dyDescent="0.25">
      <c r="B194" s="201" t="s">
        <v>272</v>
      </c>
      <c r="C194" s="57" t="s">
        <v>630</v>
      </c>
      <c r="D194" s="167">
        <v>0</v>
      </c>
      <c r="E194" s="202">
        <v>316965.34000000003</v>
      </c>
      <c r="F194" s="195">
        <f t="shared" si="2"/>
        <v>158482.67000000001</v>
      </c>
    </row>
    <row r="195" spans="2:9" ht="15" customHeight="1" x14ac:dyDescent="0.25">
      <c r="B195" s="201" t="s">
        <v>273</v>
      </c>
      <c r="C195" s="57" t="s">
        <v>631</v>
      </c>
      <c r="D195" s="186">
        <f>SUM(D196)</f>
        <v>0</v>
      </c>
      <c r="E195" s="202">
        <f>SUM(E196)</f>
        <v>8609230.6099999994</v>
      </c>
      <c r="F195" s="195">
        <f t="shared" si="2"/>
        <v>4304615.3049999997</v>
      </c>
    </row>
    <row r="196" spans="2:9" ht="15" customHeight="1" x14ac:dyDescent="0.25">
      <c r="B196" s="201" t="s">
        <v>274</v>
      </c>
      <c r="C196" s="57" t="s">
        <v>632</v>
      </c>
      <c r="D196" s="167">
        <v>0</v>
      </c>
      <c r="E196" s="202">
        <v>8609230.6099999994</v>
      </c>
      <c r="F196" s="195">
        <f t="shared" si="2"/>
        <v>4304615.3049999997</v>
      </c>
    </row>
    <row r="197" spans="2:9" ht="15" customHeight="1" x14ac:dyDescent="0.25">
      <c r="B197" s="201" t="s">
        <v>275</v>
      </c>
      <c r="C197" s="57" t="s">
        <v>633</v>
      </c>
      <c r="D197" s="186">
        <f>SUM(D198)</f>
        <v>0</v>
      </c>
      <c r="E197" s="202">
        <f>SUM(E198)</f>
        <v>62607.64</v>
      </c>
      <c r="F197" s="195">
        <f t="shared" si="2"/>
        <v>31303.82</v>
      </c>
    </row>
    <row r="198" spans="2:9" ht="15" customHeight="1" x14ac:dyDescent="0.25">
      <c r="B198" s="201" t="s">
        <v>276</v>
      </c>
      <c r="C198" s="57" t="s">
        <v>634</v>
      </c>
      <c r="D198" s="186">
        <f>SUM(D199)</f>
        <v>0</v>
      </c>
      <c r="E198" s="202">
        <f>SUM(E199)</f>
        <v>62607.64</v>
      </c>
      <c r="F198" s="195">
        <f t="shared" ref="F198:F214" si="3">AVERAGE(D198:E198)</f>
        <v>31303.82</v>
      </c>
    </row>
    <row r="199" spans="2:9" ht="15" customHeight="1" x14ac:dyDescent="0.25">
      <c r="B199" s="201" t="s">
        <v>277</v>
      </c>
      <c r="C199" s="57" t="s">
        <v>635</v>
      </c>
      <c r="D199" s="167">
        <v>0</v>
      </c>
      <c r="E199" s="202">
        <v>62607.64</v>
      </c>
      <c r="F199" s="195">
        <f t="shared" si="3"/>
        <v>31303.82</v>
      </c>
    </row>
    <row r="200" spans="2:9" ht="15" customHeight="1" x14ac:dyDescent="0.25">
      <c r="B200" s="185">
        <v>5395</v>
      </c>
      <c r="C200" s="73" t="s">
        <v>74</v>
      </c>
      <c r="D200" s="186">
        <f>+D201+D203</f>
        <v>1608596</v>
      </c>
      <c r="E200" s="202">
        <f>+E201+E203</f>
        <v>3304450</v>
      </c>
      <c r="F200" s="195">
        <f t="shared" si="3"/>
        <v>2456523</v>
      </c>
    </row>
    <row r="201" spans="2:9" ht="15" customHeight="1" x14ac:dyDescent="0.25">
      <c r="B201" s="201" t="s">
        <v>278</v>
      </c>
      <c r="C201" s="57" t="s">
        <v>636</v>
      </c>
      <c r="D201" s="186">
        <f>SUM(D202)</f>
        <v>1600000</v>
      </c>
      <c r="E201" s="202">
        <f>SUM(E202)</f>
        <v>3190000</v>
      </c>
      <c r="F201" s="195">
        <f t="shared" si="3"/>
        <v>2395000</v>
      </c>
    </row>
    <row r="202" spans="2:9" ht="15" customHeight="1" x14ac:dyDescent="0.25">
      <c r="B202" s="201" t="s">
        <v>279</v>
      </c>
      <c r="C202" s="57" t="s">
        <v>637</v>
      </c>
      <c r="D202" s="167">
        <v>1600000</v>
      </c>
      <c r="E202" s="202">
        <v>3190000</v>
      </c>
      <c r="F202" s="195">
        <f t="shared" si="3"/>
        <v>2395000</v>
      </c>
    </row>
    <row r="203" spans="2:9" ht="15" customHeight="1" x14ac:dyDescent="0.25">
      <c r="B203" s="201" t="s">
        <v>280</v>
      </c>
      <c r="C203" s="57" t="s">
        <v>638</v>
      </c>
      <c r="D203" s="186">
        <f>SUM(D204)</f>
        <v>8596</v>
      </c>
      <c r="E203" s="202">
        <f>SUM(E204)</f>
        <v>114450</v>
      </c>
      <c r="F203" s="195">
        <f t="shared" si="3"/>
        <v>61523</v>
      </c>
    </row>
    <row r="204" spans="2:9" ht="15" customHeight="1" x14ac:dyDescent="0.25">
      <c r="B204" s="201" t="s">
        <v>281</v>
      </c>
      <c r="C204" s="57" t="s">
        <v>639</v>
      </c>
      <c r="D204" s="167">
        <v>8596</v>
      </c>
      <c r="E204" s="202">
        <v>114450</v>
      </c>
      <c r="F204" s="195">
        <f t="shared" si="3"/>
        <v>61523</v>
      </c>
    </row>
    <row r="205" spans="2:9" ht="15" customHeight="1" x14ac:dyDescent="0.25">
      <c r="B205" s="184">
        <v>54</v>
      </c>
      <c r="C205" s="75" t="s">
        <v>75</v>
      </c>
      <c r="D205" s="165">
        <f t="shared" ref="D205:E207" si="4">+D206</f>
        <v>9700000</v>
      </c>
      <c r="E205" s="166">
        <f t="shared" si="4"/>
        <v>13576000</v>
      </c>
      <c r="F205" s="190">
        <f t="shared" si="3"/>
        <v>11638000</v>
      </c>
    </row>
    <row r="206" spans="2:9" ht="15" customHeight="1" x14ac:dyDescent="0.25">
      <c r="B206" s="185">
        <v>5405</v>
      </c>
      <c r="C206" s="73" t="s">
        <v>75</v>
      </c>
      <c r="D206" s="167">
        <f t="shared" si="4"/>
        <v>9700000</v>
      </c>
      <c r="E206" s="168">
        <f t="shared" si="4"/>
        <v>13576000</v>
      </c>
      <c r="F206" s="191">
        <f t="shared" si="3"/>
        <v>11638000</v>
      </c>
      <c r="H206" s="80"/>
      <c r="I206" s="80"/>
    </row>
    <row r="207" spans="2:9" ht="15" customHeight="1" thickBot="1" x14ac:dyDescent="0.3">
      <c r="B207" s="208" t="s">
        <v>282</v>
      </c>
      <c r="C207" s="209" t="s">
        <v>640</v>
      </c>
      <c r="D207" s="210">
        <f t="shared" si="4"/>
        <v>9700000</v>
      </c>
      <c r="E207" s="211">
        <f t="shared" si="4"/>
        <v>13576000</v>
      </c>
      <c r="F207" s="195">
        <f t="shared" si="3"/>
        <v>11638000</v>
      </c>
    </row>
    <row r="208" spans="2:9" ht="15" customHeight="1" thickBot="1" x14ac:dyDescent="0.3">
      <c r="B208" s="212" t="s">
        <v>283</v>
      </c>
      <c r="C208" s="152" t="s">
        <v>284</v>
      </c>
      <c r="D208" s="172">
        <v>9700000</v>
      </c>
      <c r="E208" s="173">
        <v>13576000</v>
      </c>
      <c r="F208" s="188">
        <f t="shared" si="3"/>
        <v>11638000</v>
      </c>
    </row>
    <row r="209" spans="2:8" ht="15" customHeight="1" x14ac:dyDescent="0.25">
      <c r="B209" s="183">
        <v>6</v>
      </c>
      <c r="C209" s="192" t="s">
        <v>76</v>
      </c>
      <c r="D209" s="163">
        <f t="shared" ref="D209:E211" si="5">+D210</f>
        <v>586802000</v>
      </c>
      <c r="E209" s="164">
        <f t="shared" si="5"/>
        <v>503252205.39999998</v>
      </c>
      <c r="F209" s="189">
        <f t="shared" si="3"/>
        <v>545027102.70000005</v>
      </c>
      <c r="G209" s="330">
        <f>+(E209-D209)/D209</f>
        <v>-0.14238157777240026</v>
      </c>
      <c r="H209" s="84">
        <f>+E209-D209</f>
        <v>-83549794.600000024</v>
      </c>
    </row>
    <row r="210" spans="2:8" s="25" customFormat="1" ht="15" customHeight="1" x14ac:dyDescent="0.25">
      <c r="B210" s="184">
        <v>61</v>
      </c>
      <c r="C210" s="75" t="s">
        <v>77</v>
      </c>
      <c r="D210" s="165">
        <f t="shared" si="5"/>
        <v>586802000</v>
      </c>
      <c r="E210" s="166">
        <f t="shared" si="5"/>
        <v>503252205.39999998</v>
      </c>
      <c r="F210" s="190">
        <f t="shared" si="3"/>
        <v>545027102.70000005</v>
      </c>
    </row>
    <row r="211" spans="2:8" ht="15" customHeight="1" x14ac:dyDescent="0.25">
      <c r="B211" s="185">
        <v>6135</v>
      </c>
      <c r="C211" s="73" t="s">
        <v>60</v>
      </c>
      <c r="D211" s="167">
        <f t="shared" si="5"/>
        <v>586802000</v>
      </c>
      <c r="E211" s="168">
        <f t="shared" si="5"/>
        <v>503252205.39999998</v>
      </c>
      <c r="F211" s="191">
        <f t="shared" si="3"/>
        <v>545027102.70000005</v>
      </c>
    </row>
    <row r="212" spans="2:8" ht="15" customHeight="1" thickBot="1" x14ac:dyDescent="0.3">
      <c r="B212" s="208" t="s">
        <v>285</v>
      </c>
      <c r="C212" s="209" t="s">
        <v>142</v>
      </c>
      <c r="D212" s="213">
        <f>+D213+D214</f>
        <v>586802000</v>
      </c>
      <c r="E212" s="171">
        <f>+E213+E214</f>
        <v>503252205.39999998</v>
      </c>
      <c r="F212" s="191">
        <f t="shared" si="3"/>
        <v>545027102.70000005</v>
      </c>
    </row>
    <row r="213" spans="2:8" ht="15" customHeight="1" x14ac:dyDescent="0.25">
      <c r="B213" s="200" t="s">
        <v>286</v>
      </c>
      <c r="C213" s="147" t="s">
        <v>641</v>
      </c>
      <c r="D213" s="176">
        <v>586802000</v>
      </c>
      <c r="E213" s="176">
        <f>514836086.45-18000000</f>
        <v>496836086.44999999</v>
      </c>
      <c r="F213" s="167">
        <f t="shared" si="3"/>
        <v>541819043.22500002</v>
      </c>
      <c r="G213" s="61"/>
      <c r="H213" s="61"/>
    </row>
    <row r="214" spans="2:8" ht="15" customHeight="1" x14ac:dyDescent="0.25">
      <c r="B214" s="181" t="s">
        <v>287</v>
      </c>
      <c r="C214" s="57" t="s">
        <v>642</v>
      </c>
      <c r="D214" s="188">
        <v>0</v>
      </c>
      <c r="E214" s="188">
        <v>6416118.9500000002</v>
      </c>
      <c r="F214" s="167">
        <f t="shared" si="3"/>
        <v>3208059.4750000001</v>
      </c>
    </row>
  </sheetData>
  <mergeCells count="5"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portrait" horizontalDpi="0" verticalDpi="0" r:id="rId1"/>
  <ignoredErrors>
    <ignoredError sqref="B5:E5 B14:C14 B7:C7 B26:E26 B15:C15 B23:C23 B153:C153 B67:C67 B73:C73 B80:C80 B85:C85 B102:C102 B107:C107 B120:C120 B137:C137 B172:C172 B154:C154 B205:D205 B173:C173 B200:C200 B28:C28 B27:C27 B6:D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32"/>
  <sheetViews>
    <sheetView showGridLines="0" workbookViewId="0">
      <selection activeCell="D40" sqref="D40"/>
    </sheetView>
  </sheetViews>
  <sheetFormatPr baseColWidth="10" defaultRowHeight="15" x14ac:dyDescent="0.25"/>
  <cols>
    <col min="2" max="2" width="33.5703125" customWidth="1"/>
    <col min="3" max="3" width="32.85546875" customWidth="1"/>
    <col min="4" max="5" width="13.85546875" customWidth="1"/>
  </cols>
  <sheetData>
    <row r="5" spans="2:5" ht="15.75" thickBot="1" x14ac:dyDescent="0.3">
      <c r="B5" s="217" t="s">
        <v>715</v>
      </c>
    </row>
    <row r="6" spans="2:5" ht="15.75" thickBot="1" x14ac:dyDescent="0.3">
      <c r="B6" s="227" t="s">
        <v>717</v>
      </c>
      <c r="C6" s="228" t="s">
        <v>718</v>
      </c>
      <c r="D6" s="228" t="s">
        <v>719</v>
      </c>
      <c r="E6" s="229" t="s">
        <v>720</v>
      </c>
    </row>
    <row r="7" spans="2:5" x14ac:dyDescent="0.25">
      <c r="B7" s="238" t="s">
        <v>716</v>
      </c>
      <c r="C7" s="239" t="s">
        <v>722</v>
      </c>
      <c r="D7" s="240">
        <f>+('BALANCE GENERAL'!D6+'BALANCE GENERAL'!D18+'BALANCE GENERAL'!D28+'BALANCE GENERAL'!D44)-('BALANCE GENERAL'!D73-'BALANCE GENERAL'!D94-'BALANCE GENERAL'!D98-'BALANCE GENERAL'!D131)</f>
        <v>247329249.19999999</v>
      </c>
      <c r="E7" s="241">
        <f>+('BALANCE GENERAL'!E6+'BALANCE GENERAL'!E18+'BALANCE GENERAL'!E28+'BALANCE GENERAL'!E44)-('BALANCE GENERAL'!E73-'BALANCE GENERAL'!E94-'BALANCE GENERAL'!E98-'BALANCE GENERAL'!E131)</f>
        <v>434435532.70999998</v>
      </c>
    </row>
    <row r="8" spans="2:5" x14ac:dyDescent="0.25">
      <c r="B8" s="218" t="s">
        <v>723</v>
      </c>
      <c r="C8" s="215" t="s">
        <v>721</v>
      </c>
      <c r="D8" s="243">
        <f>+('BALANCE GENERAL'!D6+'BALANCE GENERAL'!D18+'BALANCE GENERAL'!D28+'BALANCE GENERAL'!D44)/('BALANCE GENERAL'!D73+'BALANCE GENERAL'!D94+'BALANCE GENERAL'!D98+'BALANCE GENERAL'!D131)</f>
        <v>1.8963972656591426</v>
      </c>
      <c r="E8" s="244">
        <f>+('BALANCE GENERAL'!E6+'BALANCE GENERAL'!E18+'BALANCE GENERAL'!E28+'BALANCE GENERAL'!E44)/('BALANCE GENERAL'!E73+'BALANCE GENERAL'!E94+'BALANCE GENERAL'!E98+'BALANCE GENERAL'!E131)</f>
        <v>1.4583343168226666</v>
      </c>
    </row>
    <row r="9" spans="2:5" ht="30.75" hidden="1" thickBot="1" x14ac:dyDescent="0.3">
      <c r="B9" s="220" t="s">
        <v>724</v>
      </c>
      <c r="C9" s="221" t="s">
        <v>725</v>
      </c>
      <c r="D9" s="249">
        <f>+('BALANCE GENERAL'!D73+'BALANCE GENERAL'!D94+'BALANCE GENERAL'!D98+'BALANCE GENERAL'!D131)/('BALANCE GENERAL'!D44)</f>
        <v>0.76581498313131124</v>
      </c>
      <c r="E9" s="250">
        <f>+('BALANCE GENERAL'!E73+'BALANCE GENERAL'!E94+'BALANCE GENERAL'!E98+'BALANCE GENERAL'!E131)/('BALANCE GENERAL'!E44)</f>
        <v>1.0433317266715865</v>
      </c>
    </row>
    <row r="11" spans="2:5" ht="15.75" thickBot="1" x14ac:dyDescent="0.3">
      <c r="B11" s="230" t="s">
        <v>726</v>
      </c>
    </row>
    <row r="12" spans="2:5" ht="15.75" thickBot="1" x14ac:dyDescent="0.3">
      <c r="B12" s="227" t="s">
        <v>717</v>
      </c>
      <c r="C12" s="228" t="s">
        <v>718</v>
      </c>
      <c r="D12" s="228" t="s">
        <v>719</v>
      </c>
      <c r="E12" s="229" t="s">
        <v>720</v>
      </c>
    </row>
    <row r="13" spans="2:5" x14ac:dyDescent="0.25">
      <c r="B13" s="238" t="s">
        <v>727</v>
      </c>
      <c r="C13" s="239" t="s">
        <v>728</v>
      </c>
      <c r="D13" s="251">
        <f>+'BALANCE GENERAL'!D72/'BALANCE GENERAL'!D5</f>
        <v>0.36280067340812322</v>
      </c>
      <c r="E13" s="252">
        <f>+'BALANCE GENERAL'!E72/'BALANCE GENERAL'!E5</f>
        <v>0.53246279867685997</v>
      </c>
    </row>
    <row r="14" spans="2:5" ht="30" x14ac:dyDescent="0.25">
      <c r="B14" s="218" t="s">
        <v>729</v>
      </c>
      <c r="C14" s="215" t="s">
        <v>730</v>
      </c>
      <c r="D14" s="254">
        <f>+('BALANCE GENERAL'!D73+'BALANCE GENERAL'!D94+'BALANCE GENERAL'!D98+'BALANCE GENERAL'!D131)/'BALANCE GENERAL'!D72</f>
        <v>1</v>
      </c>
      <c r="E14" s="255">
        <f>+('BALANCE GENERAL'!E73+'BALANCE GENERAL'!E94+'BALANCE GENERAL'!E98+'BALANCE GENERAL'!E131)/'BALANCE GENERAL'!E72</f>
        <v>0.99633766772109089</v>
      </c>
    </row>
    <row r="15" spans="2:5" ht="30" x14ac:dyDescent="0.25">
      <c r="B15" s="218" t="s">
        <v>731</v>
      </c>
      <c r="C15" s="216" t="s">
        <v>751</v>
      </c>
      <c r="D15" s="242">
        <f>+'BALANCE GENERAL'!D72/'ESTADO DE RESULTADOS'!$D$6</f>
        <v>0.23935760524678554</v>
      </c>
      <c r="E15" s="246">
        <f>+'BALANCE GENERAL'!E72/'ESTADO DE RESULTADOS'!$D$6</f>
        <v>0.44083116087861463</v>
      </c>
    </row>
    <row r="16" spans="2:5" hidden="1" x14ac:dyDescent="0.25">
      <c r="B16" s="552" t="s">
        <v>732</v>
      </c>
      <c r="C16" s="216" t="s">
        <v>733</v>
      </c>
      <c r="D16" s="242">
        <f>+'BALANCE GENERAL'!D5/'BALANCE GENERAL'!D154</f>
        <v>1.9086719254982012</v>
      </c>
      <c r="E16" s="246">
        <f>+'BALANCE GENERAL'!E5/'BALANCE GENERAL'!E154</f>
        <v>2.1388672327463545</v>
      </c>
    </row>
    <row r="17" spans="2:5" ht="15.75" hidden="1" thickBot="1" x14ac:dyDescent="0.3">
      <c r="B17" s="553"/>
      <c r="C17" s="231" t="s">
        <v>734</v>
      </c>
      <c r="D17" s="245">
        <f>+'BALANCE GENERAL'!D72/'BALANCE GENERAL'!D154</f>
        <v>0.69246745988592662</v>
      </c>
      <c r="E17" s="247">
        <f>+'BALANCE GENERAL'!E72/'BALANCE GENERAL'!E154</f>
        <v>1.1388672327463549</v>
      </c>
    </row>
    <row r="19" spans="2:5" ht="30.75" hidden="1" thickBot="1" x14ac:dyDescent="0.3">
      <c r="B19" s="230" t="s">
        <v>735</v>
      </c>
    </row>
    <row r="20" spans="2:5" ht="15.75" hidden="1" thickBot="1" x14ac:dyDescent="0.3">
      <c r="B20" s="227" t="s">
        <v>717</v>
      </c>
      <c r="C20" s="228" t="s">
        <v>718</v>
      </c>
      <c r="D20" s="228" t="s">
        <v>719</v>
      </c>
      <c r="E20" s="229" t="s">
        <v>720</v>
      </c>
    </row>
    <row r="21" spans="2:5" ht="24" hidden="1" x14ac:dyDescent="0.25">
      <c r="B21" s="224" t="s">
        <v>736</v>
      </c>
      <c r="C21" s="233" t="s">
        <v>737</v>
      </c>
      <c r="D21" s="225"/>
      <c r="E21" s="226"/>
    </row>
    <row r="22" spans="2:5" ht="30.75" hidden="1" thickBot="1" x14ac:dyDescent="0.3">
      <c r="B22" s="220" t="s">
        <v>738</v>
      </c>
      <c r="C22" s="232" t="s">
        <v>752</v>
      </c>
      <c r="D22" s="222"/>
      <c r="E22" s="223"/>
    </row>
    <row r="23" spans="2:5" hidden="1" x14ac:dyDescent="0.25"/>
    <row r="24" spans="2:5" ht="15.75" hidden="1" thickBot="1" x14ac:dyDescent="0.3">
      <c r="B24" s="230" t="s">
        <v>741</v>
      </c>
    </row>
    <row r="25" spans="2:5" ht="15.75" hidden="1" thickBot="1" x14ac:dyDescent="0.3">
      <c r="B25" s="227" t="s">
        <v>717</v>
      </c>
      <c r="C25" s="228" t="s">
        <v>718</v>
      </c>
      <c r="D25" s="228" t="s">
        <v>719</v>
      </c>
      <c r="E25" s="229" t="s">
        <v>720</v>
      </c>
    </row>
    <row r="26" spans="2:5" ht="30" hidden="1" x14ac:dyDescent="0.25">
      <c r="B26" s="224" t="s">
        <v>742</v>
      </c>
      <c r="C26" s="233" t="s">
        <v>753</v>
      </c>
      <c r="D26" s="225"/>
      <c r="E26" s="226"/>
    </row>
    <row r="27" spans="2:5" ht="30" hidden="1" x14ac:dyDescent="0.25">
      <c r="B27" s="218" t="s">
        <v>743</v>
      </c>
      <c r="C27" s="216" t="s">
        <v>744</v>
      </c>
      <c r="D27" s="214"/>
      <c r="E27" s="219"/>
    </row>
    <row r="28" spans="2:5" hidden="1" x14ac:dyDescent="0.25">
      <c r="B28" s="218" t="s">
        <v>745</v>
      </c>
      <c r="C28" s="216" t="s">
        <v>746</v>
      </c>
      <c r="D28" s="214"/>
      <c r="E28" s="219"/>
    </row>
    <row r="29" spans="2:5" ht="24" hidden="1" x14ac:dyDescent="0.25">
      <c r="B29" s="218" t="s">
        <v>747</v>
      </c>
      <c r="C29" s="216" t="s">
        <v>748</v>
      </c>
      <c r="D29" s="214"/>
      <c r="E29" s="219"/>
    </row>
    <row r="30" spans="2:5" ht="30.75" hidden="1" thickBot="1" x14ac:dyDescent="0.3">
      <c r="B30" s="220" t="s">
        <v>749</v>
      </c>
      <c r="C30" s="232" t="s">
        <v>750</v>
      </c>
      <c r="D30" s="222"/>
      <c r="E30" s="223"/>
    </row>
    <row r="31" spans="2:5" ht="15.75" hidden="1" thickBot="1" x14ac:dyDescent="0.3"/>
    <row r="32" spans="2:5" ht="24.75" hidden="1" thickBot="1" x14ac:dyDescent="0.3">
      <c r="B32" s="234" t="s">
        <v>739</v>
      </c>
      <c r="C32" s="235" t="s">
        <v>740</v>
      </c>
      <c r="D32" s="236"/>
      <c r="E32" s="237"/>
    </row>
  </sheetData>
  <mergeCells count="1">
    <mergeCell ref="B16:B17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7" workbookViewId="0">
      <selection activeCell="E21" sqref="E21"/>
    </sheetView>
  </sheetViews>
  <sheetFormatPr baseColWidth="10" defaultRowHeight="15" x14ac:dyDescent="0.25"/>
  <cols>
    <col min="1" max="1" width="17.140625" customWidth="1"/>
    <col min="2" max="2" width="18.85546875" customWidth="1"/>
    <col min="3" max="3" width="36.5703125" customWidth="1"/>
    <col min="4" max="4" width="41.28515625" customWidth="1"/>
    <col min="5" max="5" width="31.85546875" customWidth="1"/>
    <col min="6" max="6" width="24.7109375" customWidth="1"/>
  </cols>
  <sheetData>
    <row r="1" spans="1:6" ht="15.75" thickBot="1" x14ac:dyDescent="0.3">
      <c r="A1" s="562" t="s">
        <v>988</v>
      </c>
      <c r="B1" s="562"/>
      <c r="C1" s="562"/>
      <c r="D1" s="562"/>
      <c r="E1" s="562"/>
      <c r="F1" s="563"/>
    </row>
    <row r="2" spans="1:6" ht="16.5" thickTop="1" thickBot="1" x14ac:dyDescent="0.3">
      <c r="A2" s="565"/>
      <c r="B2" s="565"/>
      <c r="C2" s="565"/>
      <c r="D2" s="565"/>
      <c r="E2" s="565"/>
      <c r="F2" s="563"/>
    </row>
    <row r="3" spans="1:6" ht="16.5" thickTop="1" thickBot="1" x14ac:dyDescent="0.3">
      <c r="A3" s="566" t="s">
        <v>989</v>
      </c>
      <c r="B3" s="566"/>
      <c r="C3" s="566"/>
      <c r="D3" s="566"/>
      <c r="E3" s="566"/>
      <c r="F3" s="563"/>
    </row>
    <row r="4" spans="1:6" ht="16.5" thickTop="1" thickBot="1" x14ac:dyDescent="0.3">
      <c r="A4" s="412"/>
      <c r="B4" s="412"/>
      <c r="C4" s="412"/>
      <c r="D4" s="412"/>
      <c r="E4" s="412"/>
      <c r="F4" s="564"/>
    </row>
    <row r="5" spans="1:6" ht="15.75" thickTop="1" x14ac:dyDescent="0.25">
      <c r="A5" s="567" t="s">
        <v>990</v>
      </c>
      <c r="B5" s="567"/>
      <c r="C5" s="567"/>
      <c r="D5" s="567"/>
      <c r="E5" s="567"/>
      <c r="F5" s="567"/>
    </row>
    <row r="6" spans="1:6" x14ac:dyDescent="0.25">
      <c r="A6" s="559" t="s">
        <v>991</v>
      </c>
      <c r="B6" s="559"/>
      <c r="C6" s="559"/>
      <c r="D6" s="559"/>
      <c r="E6" s="559"/>
      <c r="F6" s="559"/>
    </row>
    <row r="7" spans="1:6" x14ac:dyDescent="0.25">
      <c r="A7" s="559" t="s">
        <v>992</v>
      </c>
      <c r="B7" s="559"/>
      <c r="C7" s="559"/>
      <c r="D7" s="559"/>
      <c r="E7" s="559"/>
      <c r="F7" s="559"/>
    </row>
    <row r="8" spans="1:6" ht="15.75" thickBot="1" x14ac:dyDescent="0.3">
      <c r="A8" s="413" t="s">
        <v>993</v>
      </c>
      <c r="B8" s="414" t="s">
        <v>994</v>
      </c>
      <c r="C8" s="414" t="s">
        <v>995</v>
      </c>
      <c r="D8" s="414" t="s">
        <v>996</v>
      </c>
      <c r="E8" s="414" t="s">
        <v>997</v>
      </c>
      <c r="F8" s="415"/>
    </row>
    <row r="9" spans="1:6" x14ac:dyDescent="0.25">
      <c r="A9" s="414">
        <v>201401</v>
      </c>
      <c r="B9" s="416">
        <v>11453678</v>
      </c>
      <c r="C9" s="417">
        <v>4.8999999999999998E-3</v>
      </c>
      <c r="D9" s="417">
        <v>4.8999999999999998E-3</v>
      </c>
      <c r="E9" s="417">
        <v>2.1299999999999999E-2</v>
      </c>
      <c r="F9" s="418"/>
    </row>
    <row r="10" spans="1:6" x14ac:dyDescent="0.25">
      <c r="A10" s="414">
        <v>201402</v>
      </c>
      <c r="B10" s="416">
        <v>11525924</v>
      </c>
      <c r="C10" s="417">
        <v>6.3E-3</v>
      </c>
      <c r="D10" s="417">
        <v>1.12E-2</v>
      </c>
      <c r="E10" s="417">
        <v>2.3199999999999998E-2</v>
      </c>
      <c r="F10" s="418"/>
    </row>
    <row r="11" spans="1:6" x14ac:dyDescent="0.25">
      <c r="A11" s="414">
        <v>201403</v>
      </c>
      <c r="B11" s="416">
        <v>11571358</v>
      </c>
      <c r="C11" s="417">
        <v>3.8999999999999998E-3</v>
      </c>
      <c r="D11" s="417">
        <v>1.52E-2</v>
      </c>
      <c r="E11" s="417">
        <v>2.5100000000000001E-2</v>
      </c>
      <c r="F11" s="415"/>
    </row>
    <row r="12" spans="1:6" x14ac:dyDescent="0.25">
      <c r="A12" s="414">
        <v>201404</v>
      </c>
      <c r="B12" s="416">
        <v>11624321</v>
      </c>
      <c r="C12" s="417">
        <v>4.5999999999999999E-3</v>
      </c>
      <c r="D12" s="417">
        <v>1.9800000000000002E-2</v>
      </c>
      <c r="E12" s="417">
        <v>2.7199999999999998E-2</v>
      </c>
      <c r="F12" s="415"/>
    </row>
    <row r="13" spans="1:6" x14ac:dyDescent="0.25">
      <c r="A13" s="414">
        <v>201405</v>
      </c>
      <c r="B13" s="416">
        <v>11680555</v>
      </c>
      <c r="C13" s="417">
        <v>4.7999999999999996E-3</v>
      </c>
      <c r="D13" s="417">
        <v>2.4799999999999999E-2</v>
      </c>
      <c r="E13" s="417">
        <v>2.93E-2</v>
      </c>
      <c r="F13" s="415"/>
    </row>
    <row r="14" spans="1:6" x14ac:dyDescent="0.25">
      <c r="A14" s="414">
        <v>201406</v>
      </c>
      <c r="B14" s="416">
        <v>11691441</v>
      </c>
      <c r="C14" s="417">
        <v>8.9999999999999998E-4</v>
      </c>
      <c r="D14" s="417">
        <v>2.5700000000000001E-2</v>
      </c>
      <c r="E14" s="417">
        <v>2.7900000000000001E-2</v>
      </c>
      <c r="F14" s="415"/>
    </row>
    <row r="15" spans="1:6" x14ac:dyDescent="0.25">
      <c r="A15" s="414">
        <v>201407</v>
      </c>
      <c r="B15" s="416">
        <v>11709130</v>
      </c>
      <c r="C15" s="417">
        <v>1.5E-3</v>
      </c>
      <c r="D15" s="417">
        <v>2.7300000000000001E-2</v>
      </c>
      <c r="E15" s="417">
        <v>2.8899999999999999E-2</v>
      </c>
      <c r="F15" s="415"/>
    </row>
    <row r="16" spans="1:6" x14ac:dyDescent="0.25">
      <c r="A16" s="414">
        <v>201408</v>
      </c>
      <c r="B16" s="416">
        <v>11732919</v>
      </c>
      <c r="C16" s="417">
        <v>2E-3</v>
      </c>
      <c r="D16" s="417">
        <v>2.9399999999999999E-2</v>
      </c>
      <c r="E16" s="417">
        <v>3.0200000000000001E-2</v>
      </c>
      <c r="F16" s="415"/>
    </row>
    <row r="17" spans="1:6" x14ac:dyDescent="0.25">
      <c r="A17" s="414">
        <v>201409</v>
      </c>
      <c r="B17" s="416">
        <v>11748858</v>
      </c>
      <c r="C17" s="417">
        <v>1.4E-3</v>
      </c>
      <c r="D17" s="417">
        <v>3.0800000000000001E-2</v>
      </c>
      <c r="E17" s="417">
        <v>2.86E-2</v>
      </c>
      <c r="F17" s="415"/>
    </row>
    <row r="18" spans="1:6" x14ac:dyDescent="0.25">
      <c r="A18" s="414">
        <v>201410</v>
      </c>
      <c r="B18" s="416">
        <v>11768219</v>
      </c>
      <c r="C18" s="417">
        <v>1.6000000000000001E-3</v>
      </c>
      <c r="D18" s="417">
        <v>3.2500000000000001E-2</v>
      </c>
      <c r="E18" s="417">
        <v>3.2899999999999999E-2</v>
      </c>
      <c r="F18" s="415"/>
    </row>
    <row r="19" spans="1:6" x14ac:dyDescent="0.25">
      <c r="A19" s="414">
        <v>201411</v>
      </c>
      <c r="B19" s="416">
        <v>11783730</v>
      </c>
      <c r="C19" s="417">
        <v>1.2999999999999999E-3</v>
      </c>
      <c r="D19" s="417">
        <v>3.3799999999999997E-2</v>
      </c>
      <c r="E19" s="417">
        <v>3.6499999999999998E-2</v>
      </c>
      <c r="F19" s="415"/>
    </row>
    <row r="20" spans="1:6" x14ac:dyDescent="0.25">
      <c r="A20" s="414">
        <v>201412</v>
      </c>
      <c r="B20" s="416">
        <v>11815166</v>
      </c>
      <c r="C20" s="417">
        <v>2.7000000000000001E-3</v>
      </c>
      <c r="D20" s="417">
        <v>3.6600000000000001E-2</v>
      </c>
      <c r="E20" s="417">
        <v>3.6600000000000001E-2</v>
      </c>
      <c r="F20" s="415"/>
    </row>
    <row r="21" spans="1:6" x14ac:dyDescent="0.25">
      <c r="A21" s="560" t="s">
        <v>998</v>
      </c>
      <c r="B21" s="560"/>
      <c r="C21" s="560"/>
      <c r="D21" s="560"/>
      <c r="E21" s="464">
        <f>+AVERAGE(E9:E20)</f>
        <v>2.8975000000000001E-2</v>
      </c>
      <c r="F21" s="415"/>
    </row>
    <row r="22" spans="1:6" ht="15" customHeight="1" x14ac:dyDescent="0.25">
      <c r="A22" s="554" t="s">
        <v>999</v>
      </c>
      <c r="B22" s="554"/>
      <c r="C22" s="554"/>
      <c r="D22" s="554"/>
      <c r="E22" s="554"/>
      <c r="F22" s="554"/>
    </row>
    <row r="23" spans="1:6" x14ac:dyDescent="0.25">
      <c r="A23" s="561"/>
      <c r="B23" s="561"/>
      <c r="C23" s="561"/>
      <c r="D23" s="561"/>
      <c r="E23" s="561"/>
      <c r="F23" s="561"/>
    </row>
    <row r="24" spans="1:6" ht="33.75" customHeight="1" x14ac:dyDescent="0.25">
      <c r="A24" s="559" t="s">
        <v>1000</v>
      </c>
      <c r="B24" s="559"/>
      <c r="C24" s="559"/>
      <c r="D24" s="559"/>
      <c r="E24" s="559"/>
      <c r="F24" s="559"/>
    </row>
    <row r="25" spans="1:6" x14ac:dyDescent="0.25">
      <c r="A25" s="561"/>
      <c r="B25" s="561"/>
      <c r="C25" s="561"/>
      <c r="D25" s="561"/>
      <c r="E25" s="561"/>
      <c r="F25" s="561"/>
    </row>
    <row r="26" spans="1:6" ht="15" customHeight="1" x14ac:dyDescent="0.25">
      <c r="A26" s="554" t="s">
        <v>1001</v>
      </c>
      <c r="B26" s="554"/>
      <c r="C26" s="554"/>
      <c r="D26" s="554"/>
      <c r="E26" s="554"/>
      <c r="F26" s="554"/>
    </row>
    <row r="27" spans="1:6" ht="15.75" thickBot="1" x14ac:dyDescent="0.3"/>
    <row r="28" spans="1:6" x14ac:dyDescent="0.25">
      <c r="A28" s="555"/>
      <c r="B28" s="556"/>
      <c r="C28" s="419"/>
    </row>
    <row r="29" spans="1:6" ht="15.75" thickBot="1" x14ac:dyDescent="0.3">
      <c r="A29" s="557"/>
      <c r="B29" s="558"/>
      <c r="C29" s="419"/>
    </row>
    <row r="30" spans="1:6" x14ac:dyDescent="0.25">
      <c r="A30" s="419"/>
      <c r="B30" s="419"/>
      <c r="C30" s="419"/>
    </row>
  </sheetData>
  <mergeCells count="14">
    <mergeCell ref="A6:F6"/>
    <mergeCell ref="A1:E1"/>
    <mergeCell ref="F1:F4"/>
    <mergeCell ref="A2:E2"/>
    <mergeCell ref="A3:E3"/>
    <mergeCell ref="A5:F5"/>
    <mergeCell ref="A26:F26"/>
    <mergeCell ref="A28:B29"/>
    <mergeCell ref="A7:F7"/>
    <mergeCell ref="A21:D21"/>
    <mergeCell ref="A22:F22"/>
    <mergeCell ref="A23:F23"/>
    <mergeCell ref="A24:F24"/>
    <mergeCell ref="A25:F25"/>
  </mergeCells>
  <hyperlinks>
    <hyperlink ref="F1" r:id="rId1" display="http://obiee.banrep.gov.co/analytics/Missing_/Precios/html/DESC_IPC.html"/>
    <hyperlink ref="A22" r:id="rId2" display="http://www.dane.gov.co/"/>
    <hyperlink ref="A26" r:id="rId3" display="http://www.dane.gov.co/files/investigaciones/fichas/IPC.pdf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R27"/>
  <sheetViews>
    <sheetView showGridLines="0" zoomScale="70" zoomScaleNormal="70" workbookViewId="0">
      <selection activeCell="F11" sqref="F11"/>
    </sheetView>
  </sheetViews>
  <sheetFormatPr baseColWidth="10" defaultColWidth="17.42578125" defaultRowHeight="15" x14ac:dyDescent="0.25"/>
  <cols>
    <col min="1" max="1" width="11.42578125" customWidth="1"/>
    <col min="2" max="2" width="22.28515625" customWidth="1"/>
    <col min="3" max="3" width="14.85546875" customWidth="1"/>
    <col min="4" max="4" width="11.42578125" customWidth="1"/>
    <col min="5" max="5" width="13.140625" customWidth="1"/>
    <col min="6" max="6" width="16.7109375" style="6" customWidth="1"/>
    <col min="7" max="10" width="11.42578125" customWidth="1"/>
    <col min="11" max="11" width="13.85546875" customWidth="1"/>
    <col min="12" max="255" width="11.42578125" customWidth="1"/>
  </cols>
  <sheetData>
    <row r="1" spans="1:18" ht="15.75" thickBot="1" x14ac:dyDescent="0.3"/>
    <row r="2" spans="1:18" ht="37.5" customHeight="1" thickBot="1" x14ac:dyDescent="0.3">
      <c r="B2" s="568" t="s">
        <v>22</v>
      </c>
      <c r="C2" s="569"/>
      <c r="D2" s="569"/>
      <c r="E2" s="570"/>
      <c r="F2" s="571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7.5" customHeight="1" x14ac:dyDescent="0.25">
      <c r="B3" s="8"/>
      <c r="C3" s="9"/>
      <c r="D3" s="9"/>
      <c r="E3" s="9"/>
      <c r="F3" s="19"/>
    </row>
    <row r="4" spans="1:18" x14ac:dyDescent="0.25">
      <c r="B4" s="20" t="s">
        <v>23</v>
      </c>
      <c r="C4" s="256"/>
      <c r="D4" s="257"/>
      <c r="E4" s="258"/>
      <c r="F4" s="259"/>
      <c r="H4" s="13"/>
      <c r="I4" s="12"/>
      <c r="J4" s="12"/>
      <c r="K4" s="12"/>
      <c r="L4" s="12"/>
      <c r="M4" s="12"/>
    </row>
    <row r="5" spans="1:18" x14ac:dyDescent="0.25">
      <c r="B5" s="20" t="s">
        <v>24</v>
      </c>
      <c r="C5" s="256"/>
      <c r="D5" s="257"/>
      <c r="E5" s="258"/>
      <c r="F5" s="259">
        <v>2013</v>
      </c>
      <c r="H5" s="14"/>
      <c r="I5" s="12"/>
      <c r="J5" s="12"/>
      <c r="K5" s="15"/>
      <c r="L5" s="12"/>
      <c r="M5" s="12"/>
    </row>
    <row r="6" spans="1:18" x14ac:dyDescent="0.25">
      <c r="B6" s="20" t="s">
        <v>25</v>
      </c>
      <c r="C6" s="256"/>
      <c r="D6" s="257"/>
      <c r="E6" s="258"/>
      <c r="F6" s="259" t="s">
        <v>26</v>
      </c>
      <c r="H6" s="14"/>
      <c r="I6" s="12"/>
      <c r="J6" s="12"/>
      <c r="K6" s="15"/>
      <c r="L6" s="12"/>
      <c r="M6" s="12"/>
    </row>
    <row r="7" spans="1:18" ht="45" x14ac:dyDescent="0.25">
      <c r="A7" s="10"/>
      <c r="B7" s="20" t="s">
        <v>27</v>
      </c>
      <c r="C7" s="256"/>
      <c r="D7" s="257"/>
      <c r="E7" s="258"/>
      <c r="F7" s="259">
        <v>10</v>
      </c>
      <c r="H7" s="16"/>
      <c r="I7" s="12"/>
      <c r="J7" s="12"/>
      <c r="K7" s="17"/>
      <c r="L7" s="12"/>
      <c r="M7" s="12"/>
    </row>
    <row r="8" spans="1:18" x14ac:dyDescent="0.25">
      <c r="A8" s="10"/>
      <c r="B8" s="20" t="s">
        <v>28</v>
      </c>
      <c r="C8" s="256"/>
      <c r="D8" s="257"/>
      <c r="E8" s="258"/>
      <c r="F8" s="260">
        <v>0.03</v>
      </c>
      <c r="H8" s="16"/>
      <c r="I8" s="12"/>
      <c r="J8" s="12"/>
      <c r="K8" s="17"/>
      <c r="L8" s="12"/>
      <c r="M8" s="12"/>
    </row>
    <row r="9" spans="1:18" x14ac:dyDescent="0.25">
      <c r="A9" s="10"/>
      <c r="B9" s="20" t="s">
        <v>29</v>
      </c>
      <c r="C9" s="256"/>
      <c r="D9" s="257"/>
      <c r="E9" s="258"/>
      <c r="F9" s="260">
        <f>+F8+F15</f>
        <v>0.05</v>
      </c>
      <c r="H9" s="16"/>
      <c r="I9" s="12"/>
      <c r="J9" s="12"/>
      <c r="K9" s="17"/>
      <c r="L9" s="12"/>
      <c r="M9" s="12"/>
    </row>
    <row r="10" spans="1:18" x14ac:dyDescent="0.25">
      <c r="A10" s="10"/>
      <c r="B10" s="20" t="s">
        <v>30</v>
      </c>
      <c r="C10" s="256"/>
      <c r="D10" s="257"/>
      <c r="E10" s="258"/>
      <c r="F10" s="260">
        <v>0.33</v>
      </c>
      <c r="H10" s="16"/>
      <c r="I10" s="12"/>
      <c r="J10" s="12"/>
      <c r="K10" s="17"/>
      <c r="L10" s="12"/>
      <c r="M10" s="12"/>
    </row>
    <row r="11" spans="1:18" ht="30.75" thickBot="1" x14ac:dyDescent="0.3">
      <c r="A11" s="10"/>
      <c r="B11" s="528" t="s">
        <v>1065</v>
      </c>
      <c r="C11" s="529"/>
      <c r="D11" s="530"/>
      <c r="E11" s="531"/>
      <c r="F11" s="532">
        <v>0.28739999999999999</v>
      </c>
      <c r="H11" s="16"/>
      <c r="I11" s="12"/>
      <c r="J11" s="12"/>
      <c r="K11" s="17"/>
      <c r="L11" s="12"/>
      <c r="M11" s="12"/>
    </row>
    <row r="12" spans="1:18" ht="30.75" customHeight="1" thickBot="1" x14ac:dyDescent="0.3">
      <c r="A12" s="10"/>
      <c r="B12" s="568" t="s">
        <v>31</v>
      </c>
      <c r="C12" s="569"/>
      <c r="D12" s="569"/>
      <c r="E12" s="570"/>
      <c r="F12" s="571"/>
    </row>
    <row r="13" spans="1:18" x14ac:dyDescent="0.25">
      <c r="A13" s="10"/>
      <c r="B13" s="20" t="s">
        <v>695</v>
      </c>
      <c r="C13" s="256"/>
      <c r="D13" s="257"/>
      <c r="E13" s="258"/>
      <c r="F13" s="261">
        <v>0.06</v>
      </c>
    </row>
    <row r="14" spans="1:18" x14ac:dyDescent="0.25">
      <c r="A14" s="10"/>
      <c r="B14" s="20" t="s">
        <v>694</v>
      </c>
      <c r="C14" s="256"/>
      <c r="D14" s="257"/>
      <c r="E14" s="258"/>
      <c r="F14" s="259">
        <v>3</v>
      </c>
    </row>
    <row r="15" spans="1:18" ht="36" customHeight="1" thickBot="1" x14ac:dyDescent="0.3">
      <c r="A15" s="10"/>
      <c r="B15" s="248" t="s">
        <v>754</v>
      </c>
      <c r="C15" s="256"/>
      <c r="D15" s="257"/>
      <c r="E15" s="258"/>
      <c r="F15" s="261">
        <v>0.02</v>
      </c>
    </row>
    <row r="16" spans="1:18" ht="15.75" thickBot="1" x14ac:dyDescent="0.3">
      <c r="A16" s="10"/>
      <c r="B16" s="568" t="s">
        <v>693</v>
      </c>
      <c r="C16" s="569"/>
      <c r="D16" s="569"/>
      <c r="E16" s="570"/>
      <c r="F16" s="571"/>
    </row>
    <row r="17" spans="1:6" x14ac:dyDescent="0.25">
      <c r="A17" s="10"/>
      <c r="B17" s="20"/>
      <c r="C17" s="256"/>
      <c r="D17" s="257"/>
      <c r="E17" s="258"/>
      <c r="F17" s="261"/>
    </row>
    <row r="18" spans="1:6" ht="30" x14ac:dyDescent="0.25">
      <c r="A18" s="10"/>
      <c r="B18" s="20" t="s">
        <v>696</v>
      </c>
      <c r="C18" s="256"/>
      <c r="D18" s="257"/>
      <c r="E18" s="258"/>
      <c r="F18" s="261">
        <v>0.03</v>
      </c>
    </row>
    <row r="19" spans="1:6" x14ac:dyDescent="0.25">
      <c r="A19" s="10"/>
      <c r="B19" s="20" t="s">
        <v>694</v>
      </c>
      <c r="C19" s="256"/>
      <c r="D19" s="257"/>
      <c r="E19" s="258"/>
      <c r="F19" s="259">
        <v>3</v>
      </c>
    </row>
    <row r="20" spans="1:6" x14ac:dyDescent="0.25">
      <c r="A20" s="10"/>
      <c r="B20" s="20"/>
      <c r="C20" s="256"/>
      <c r="D20" s="257"/>
      <c r="E20" s="258"/>
      <c r="F20" s="259"/>
    </row>
    <row r="21" spans="1:6" x14ac:dyDescent="0.25">
      <c r="A21" s="10"/>
      <c r="B21" s="20"/>
      <c r="C21" s="256"/>
      <c r="D21" s="257"/>
      <c r="E21" s="258"/>
      <c r="F21" s="259"/>
    </row>
    <row r="22" spans="1:6" x14ac:dyDescent="0.25">
      <c r="A22" s="10"/>
    </row>
    <row r="23" spans="1:6" x14ac:dyDescent="0.25">
      <c r="A23" s="10"/>
      <c r="B23" t="s">
        <v>778</v>
      </c>
      <c r="E23" s="6">
        <v>65</v>
      </c>
      <c r="F23" s="6" t="s">
        <v>779</v>
      </c>
    </row>
    <row r="24" spans="1:6" x14ac:dyDescent="0.25">
      <c r="A24" s="10"/>
    </row>
    <row r="25" spans="1:6" x14ac:dyDescent="0.25">
      <c r="A25" s="10"/>
    </row>
    <row r="26" spans="1:6" x14ac:dyDescent="0.25">
      <c r="A26" s="10"/>
    </row>
    <row r="27" spans="1:6" x14ac:dyDescent="0.25">
      <c r="A27" s="10"/>
    </row>
  </sheetData>
  <mergeCells count="3">
    <mergeCell ref="B2:F2"/>
    <mergeCell ref="B12:F12"/>
    <mergeCell ref="B16:F16"/>
  </mergeCell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18"/>
  <sheetViews>
    <sheetView showGridLines="0" tabSelected="1" zoomScale="85" zoomScaleNormal="85" workbookViewId="0">
      <selection activeCell="H18" sqref="H18"/>
    </sheetView>
  </sheetViews>
  <sheetFormatPr baseColWidth="10" defaultRowHeight="15" x14ac:dyDescent="0.25"/>
  <cols>
    <col min="2" max="2" width="35.28515625" bestFit="1" customWidth="1"/>
    <col min="3" max="3" width="18.140625" customWidth="1"/>
    <col min="4" max="4" width="13.28515625" customWidth="1"/>
    <col min="5" max="5" width="20.42578125" customWidth="1"/>
    <col min="6" max="6" width="18.28515625" bestFit="1" customWidth="1"/>
    <col min="7" max="7" width="16.42578125" bestFit="1" customWidth="1"/>
    <col min="8" max="8" width="21.5703125" customWidth="1"/>
    <col min="9" max="9" width="18.28515625" bestFit="1" customWidth="1"/>
    <col min="10" max="10" width="17.85546875" customWidth="1"/>
    <col min="11" max="11" width="23.85546875" customWidth="1"/>
    <col min="12" max="12" width="13.140625" bestFit="1" customWidth="1"/>
  </cols>
  <sheetData>
    <row r="4" spans="2:14" ht="30" x14ac:dyDescent="0.25">
      <c r="B4" s="333" t="s">
        <v>757</v>
      </c>
      <c r="C4" s="334" t="s">
        <v>760</v>
      </c>
      <c r="D4" s="334" t="s">
        <v>761</v>
      </c>
      <c r="E4" s="334" t="s">
        <v>769</v>
      </c>
      <c r="F4" s="334" t="s">
        <v>758</v>
      </c>
      <c r="G4" s="334" t="s">
        <v>759</v>
      </c>
      <c r="H4" s="333" t="s">
        <v>763</v>
      </c>
      <c r="I4" s="333" t="s">
        <v>774</v>
      </c>
      <c r="J4" s="333" t="s">
        <v>775</v>
      </c>
      <c r="K4" s="333" t="s">
        <v>776</v>
      </c>
    </row>
    <row r="5" spans="2:14" x14ac:dyDescent="0.25">
      <c r="B5" s="262" t="s">
        <v>768</v>
      </c>
      <c r="C5" s="263"/>
      <c r="D5" s="263"/>
      <c r="E5" s="263"/>
      <c r="F5" s="266"/>
      <c r="G5" s="266"/>
      <c r="H5" s="268">
        <f>+H6+H10+H14</f>
        <v>17550669.899999999</v>
      </c>
      <c r="I5" s="268">
        <f>+I6+I10+I14</f>
        <v>16003902.699999999</v>
      </c>
      <c r="J5" s="268">
        <f>+J6+J10+J14</f>
        <v>15866488.9</v>
      </c>
      <c r="K5" s="268">
        <f>+K6+K10+K14</f>
        <v>4791009.4000000004</v>
      </c>
    </row>
    <row r="6" spans="2:14" x14ac:dyDescent="0.25">
      <c r="B6" s="55" t="s">
        <v>40</v>
      </c>
      <c r="C6" s="55"/>
      <c r="D6" s="113"/>
      <c r="E6" s="113"/>
      <c r="F6" s="264">
        <f>+F7</f>
        <v>95820188</v>
      </c>
      <c r="G6" s="264"/>
      <c r="H6" s="264">
        <f>+H7</f>
        <v>4791009.4000000004</v>
      </c>
      <c r="I6" s="264">
        <f>+I7</f>
        <v>4791009.4000000004</v>
      </c>
      <c r="J6" s="264">
        <f>+J7</f>
        <v>4791009.4000000004</v>
      </c>
      <c r="K6" s="264">
        <f>+K7</f>
        <v>4791009.4000000004</v>
      </c>
    </row>
    <row r="7" spans="2:14" x14ac:dyDescent="0.25">
      <c r="B7" s="54" t="s">
        <v>506</v>
      </c>
      <c r="C7" s="54"/>
      <c r="D7" s="113"/>
      <c r="E7" s="113"/>
      <c r="F7" s="264">
        <f>+F8+F9</f>
        <v>95820188</v>
      </c>
      <c r="G7" s="264"/>
      <c r="H7" s="264">
        <f>+H8+H9</f>
        <v>4791009.4000000004</v>
      </c>
      <c r="I7" s="264">
        <f>+I8+I9</f>
        <v>4791009.4000000004</v>
      </c>
      <c r="J7" s="264">
        <f>+J8+J9</f>
        <v>4791009.4000000004</v>
      </c>
      <c r="K7" s="264">
        <f>+K8+K9</f>
        <v>4791009.4000000004</v>
      </c>
    </row>
    <row r="8" spans="2:14" ht="30" x14ac:dyDescent="0.25">
      <c r="B8" s="54" t="s">
        <v>507</v>
      </c>
      <c r="C8" s="54" t="s">
        <v>762</v>
      </c>
      <c r="D8" s="113">
        <v>20</v>
      </c>
      <c r="E8" s="113" t="s">
        <v>771</v>
      </c>
      <c r="F8" s="267">
        <v>56630188</v>
      </c>
      <c r="G8" s="264">
        <f>+(F8/D8)/12</f>
        <v>235959.11666666667</v>
      </c>
      <c r="H8" s="264">
        <f>+G8*12</f>
        <v>2831509.4</v>
      </c>
      <c r="I8" s="264">
        <f t="shared" ref="I8:K9" si="0">+H8</f>
        <v>2831509.4</v>
      </c>
      <c r="J8" s="264">
        <f t="shared" si="0"/>
        <v>2831509.4</v>
      </c>
      <c r="K8" s="264">
        <f t="shared" si="0"/>
        <v>2831509.4</v>
      </c>
      <c r="L8" s="335">
        <f>+G8+G9</f>
        <v>399250.78333333333</v>
      </c>
      <c r="M8" s="336">
        <f>+L8*12</f>
        <v>4791009.4000000004</v>
      </c>
      <c r="N8" s="336"/>
    </row>
    <row r="9" spans="2:14" ht="30" x14ac:dyDescent="0.25">
      <c r="B9" s="54" t="s">
        <v>508</v>
      </c>
      <c r="C9" s="54" t="s">
        <v>762</v>
      </c>
      <c r="D9" s="113">
        <v>20</v>
      </c>
      <c r="E9" s="113" t="s">
        <v>771</v>
      </c>
      <c r="F9" s="267">
        <v>39190000</v>
      </c>
      <c r="G9" s="264">
        <f>+(F9/D9)/12</f>
        <v>163291.66666666666</v>
      </c>
      <c r="H9" s="264">
        <f>+G9*12</f>
        <v>1959500</v>
      </c>
      <c r="I9" s="264">
        <f t="shared" si="0"/>
        <v>1959500</v>
      </c>
      <c r="J9" s="264">
        <f t="shared" si="0"/>
        <v>1959500</v>
      </c>
      <c r="K9" s="264">
        <f t="shared" si="0"/>
        <v>1959500</v>
      </c>
      <c r="L9" s="336"/>
      <c r="M9" s="336">
        <f>+M8*2</f>
        <v>9582018.8000000007</v>
      </c>
      <c r="N9" s="336"/>
    </row>
    <row r="10" spans="2:14" x14ac:dyDescent="0.25">
      <c r="B10" s="55" t="s">
        <v>41</v>
      </c>
      <c r="C10" s="55"/>
      <c r="D10" s="113"/>
      <c r="E10" s="113"/>
      <c r="F10" s="264">
        <f>+F11</f>
        <v>7733836</v>
      </c>
      <c r="G10" s="264"/>
      <c r="H10" s="264">
        <f>+H11</f>
        <v>1684181</v>
      </c>
      <c r="I10" s="264">
        <f>+I11</f>
        <v>137413.79999999999</v>
      </c>
      <c r="J10" s="264"/>
      <c r="K10" s="113"/>
      <c r="L10" s="336"/>
      <c r="M10" s="336"/>
      <c r="N10" s="336"/>
    </row>
    <row r="11" spans="2:14" x14ac:dyDescent="0.25">
      <c r="B11" s="54" t="s">
        <v>512</v>
      </c>
      <c r="C11" s="54"/>
      <c r="D11" s="113"/>
      <c r="E11" s="113"/>
      <c r="F11" s="264">
        <f>+F12</f>
        <v>7733836</v>
      </c>
      <c r="G11" s="264"/>
      <c r="H11" s="264">
        <f>+H12+H13</f>
        <v>1684181</v>
      </c>
      <c r="I11" s="264">
        <f>+I12+I13</f>
        <v>137413.79999999999</v>
      </c>
      <c r="J11" s="264"/>
      <c r="K11" s="113"/>
      <c r="L11" s="336"/>
      <c r="M11" s="336"/>
      <c r="N11" s="336"/>
    </row>
    <row r="12" spans="2:14" x14ac:dyDescent="0.25">
      <c r="B12" s="54" t="s">
        <v>764</v>
      </c>
      <c r="C12" s="54" t="s">
        <v>762</v>
      </c>
      <c r="D12" s="113">
        <v>5</v>
      </c>
      <c r="E12" s="113" t="s">
        <v>770</v>
      </c>
      <c r="F12" s="267">
        <v>7733836</v>
      </c>
      <c r="G12" s="264">
        <f>+(F12/D12)/12</f>
        <v>128897.26666666666</v>
      </c>
      <c r="H12" s="264">
        <f>+G12*12</f>
        <v>1546767.2</v>
      </c>
      <c r="I12" s="264"/>
      <c r="J12" s="264"/>
      <c r="K12" s="113"/>
      <c r="L12" s="337">
        <f>+H12+H13+H12</f>
        <v>3230948.2</v>
      </c>
      <c r="M12" s="336"/>
      <c r="N12" s="336"/>
    </row>
    <row r="13" spans="2:14" x14ac:dyDescent="0.25">
      <c r="B13" s="54" t="s">
        <v>765</v>
      </c>
      <c r="C13" s="54" t="s">
        <v>766</v>
      </c>
      <c r="D13" s="113">
        <v>5</v>
      </c>
      <c r="E13" s="113" t="s">
        <v>772</v>
      </c>
      <c r="F13" s="267">
        <f>+'BALANCE GENERAL'!E60-'BALANCE GENERAL'!D60</f>
        <v>687069</v>
      </c>
      <c r="G13" s="264">
        <f>+(F13/D13)/12</f>
        <v>11451.15</v>
      </c>
      <c r="H13" s="264">
        <f>+G13*12</f>
        <v>137413.79999999999</v>
      </c>
      <c r="I13" s="264">
        <f>+H13</f>
        <v>137413.79999999999</v>
      </c>
      <c r="J13" s="264"/>
      <c r="K13" s="113"/>
      <c r="L13" s="336"/>
      <c r="M13" s="336"/>
      <c r="N13" s="336"/>
    </row>
    <row r="14" spans="2:14" x14ac:dyDescent="0.25">
      <c r="B14" s="55" t="s">
        <v>42</v>
      </c>
      <c r="C14" s="55"/>
      <c r="D14" s="113"/>
      <c r="E14" s="113"/>
      <c r="F14" s="264">
        <f>+F15</f>
        <v>110754795</v>
      </c>
      <c r="G14" s="264"/>
      <c r="H14" s="264">
        <f>+H15</f>
        <v>11075479.5</v>
      </c>
      <c r="I14" s="264">
        <f>+I15</f>
        <v>11075479.5</v>
      </c>
      <c r="J14" s="264">
        <f>+J15</f>
        <v>11075479.5</v>
      </c>
      <c r="K14" s="113"/>
      <c r="L14" s="336"/>
      <c r="M14" s="336"/>
      <c r="N14" s="336"/>
    </row>
    <row r="15" spans="2:14" x14ac:dyDescent="0.25">
      <c r="B15" s="54" t="s">
        <v>42</v>
      </c>
      <c r="C15" s="54"/>
      <c r="D15" s="113"/>
      <c r="E15" s="113"/>
      <c r="F15" s="264">
        <f>+F16+F17</f>
        <v>110754795</v>
      </c>
      <c r="G15" s="264"/>
      <c r="H15" s="264">
        <f>+H16+H17</f>
        <v>11075479.5</v>
      </c>
      <c r="I15" s="264">
        <f>+I16+I17</f>
        <v>11075479.5</v>
      </c>
      <c r="J15" s="264">
        <f>+J16+J17</f>
        <v>11075479.5</v>
      </c>
      <c r="K15" s="113"/>
    </row>
    <row r="16" spans="2:14" x14ac:dyDescent="0.25">
      <c r="B16" s="54" t="s">
        <v>514</v>
      </c>
      <c r="C16" s="54" t="s">
        <v>767</v>
      </c>
      <c r="D16" s="113">
        <v>10</v>
      </c>
      <c r="E16" s="113" t="s">
        <v>773</v>
      </c>
      <c r="F16" s="267">
        <v>45000000</v>
      </c>
      <c r="G16" s="264">
        <f>+(F16/D16)/12</f>
        <v>375000</v>
      </c>
      <c r="H16" s="264">
        <f>+G16*12</f>
        <v>4500000</v>
      </c>
      <c r="I16" s="264">
        <f>+H16</f>
        <v>4500000</v>
      </c>
      <c r="J16" s="264">
        <f>+I16</f>
        <v>4500000</v>
      </c>
      <c r="K16" s="113"/>
    </row>
    <row r="17" spans="2:11" x14ac:dyDescent="0.25">
      <c r="B17" s="54" t="s">
        <v>515</v>
      </c>
      <c r="C17" s="54" t="s">
        <v>767</v>
      </c>
      <c r="D17" s="113">
        <v>10</v>
      </c>
      <c r="E17" s="113" t="s">
        <v>773</v>
      </c>
      <c r="F17" s="267">
        <v>65754795</v>
      </c>
      <c r="G17" s="264">
        <f>+(F17/D17)/12</f>
        <v>547956.625</v>
      </c>
      <c r="H17" s="264">
        <f>+G17*12</f>
        <v>6575479.5</v>
      </c>
      <c r="I17" s="264">
        <f>+H17</f>
        <v>6575479.5</v>
      </c>
      <c r="J17" s="264">
        <f>+I17</f>
        <v>6575479.5</v>
      </c>
      <c r="K17" s="113"/>
    </row>
    <row r="18" spans="2:11" x14ac:dyDescent="0.25">
      <c r="H18" s="538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M42"/>
  <sheetViews>
    <sheetView showGridLines="0" topLeftCell="C19" zoomScale="85" zoomScaleNormal="85" workbookViewId="0">
      <selection activeCell="O47" sqref="O47"/>
    </sheetView>
  </sheetViews>
  <sheetFormatPr baseColWidth="10" defaultRowHeight="15" x14ac:dyDescent="0.25"/>
  <cols>
    <col min="2" max="2" width="31.7109375" customWidth="1"/>
    <col min="3" max="4" width="15.5703125" bestFit="1" customWidth="1"/>
    <col min="5" max="6" width="17.85546875" customWidth="1"/>
    <col min="7" max="12" width="16.85546875" customWidth="1"/>
    <col min="13" max="13" width="16.85546875" bestFit="1" customWidth="1"/>
  </cols>
  <sheetData>
    <row r="2" spans="1:13" ht="15.75" thickBot="1" x14ac:dyDescent="0.3"/>
    <row r="3" spans="1:13" ht="27.75" customHeight="1" thickBot="1" x14ac:dyDescent="0.3">
      <c r="B3" s="584" t="s">
        <v>687</v>
      </c>
      <c r="C3" s="585"/>
      <c r="D3" s="585"/>
      <c r="E3" s="585"/>
      <c r="F3" s="585"/>
      <c r="G3" s="585"/>
      <c r="H3" s="585"/>
      <c r="I3" s="586"/>
      <c r="J3" s="8"/>
    </row>
    <row r="4" spans="1:13" ht="6" customHeight="1" thickBot="1" x14ac:dyDescent="0.3">
      <c r="A4" s="9"/>
      <c r="B4" s="89"/>
      <c r="C4" s="89"/>
      <c r="D4" s="89"/>
      <c r="E4" s="89"/>
      <c r="F4" s="9"/>
      <c r="H4" s="90"/>
      <c r="I4" s="90"/>
    </row>
    <row r="5" spans="1:13" ht="48" customHeight="1" thickBot="1" x14ac:dyDescent="0.3">
      <c r="B5" s="575" t="s">
        <v>755</v>
      </c>
      <c r="C5" s="576"/>
      <c r="D5" s="576"/>
      <c r="E5" s="577"/>
      <c r="F5" s="578" t="s">
        <v>699</v>
      </c>
      <c r="G5" s="579"/>
      <c r="H5" s="579"/>
      <c r="I5" s="580"/>
    </row>
    <row r="6" spans="1:13" ht="5.25" customHeight="1" thickBot="1" x14ac:dyDescent="0.3">
      <c r="B6" s="63"/>
      <c r="C6" s="63"/>
      <c r="D6" s="63"/>
      <c r="E6" s="63"/>
    </row>
    <row r="7" spans="1:13" ht="30" customHeight="1" thickBot="1" x14ac:dyDescent="0.3">
      <c r="B7" s="575" t="s">
        <v>686</v>
      </c>
      <c r="C7" s="576"/>
      <c r="D7" s="576"/>
      <c r="E7" s="577"/>
      <c r="F7" s="581" t="s">
        <v>700</v>
      </c>
      <c r="G7" s="582"/>
      <c r="H7" s="582"/>
      <c r="I7" s="583"/>
    </row>
    <row r="9" spans="1:13" ht="15.75" thickBot="1" x14ac:dyDescent="0.3">
      <c r="C9" s="6">
        <v>0</v>
      </c>
      <c r="D9" s="18">
        <v>1</v>
      </c>
      <c r="E9" s="18">
        <f>1+D9</f>
        <v>2</v>
      </c>
      <c r="F9" s="18">
        <f>1+E9</f>
        <v>3</v>
      </c>
      <c r="G9" s="18">
        <f t="shared" ref="G9:M9" si="0">1+F9</f>
        <v>4</v>
      </c>
      <c r="H9" s="18">
        <f t="shared" si="0"/>
        <v>5</v>
      </c>
      <c r="I9" s="18">
        <f t="shared" si="0"/>
        <v>6</v>
      </c>
      <c r="J9" s="18">
        <f t="shared" si="0"/>
        <v>7</v>
      </c>
      <c r="K9" s="18">
        <f t="shared" si="0"/>
        <v>8</v>
      </c>
      <c r="L9" s="18">
        <f t="shared" si="0"/>
        <v>9</v>
      </c>
      <c r="M9" s="18">
        <f t="shared" si="0"/>
        <v>10</v>
      </c>
    </row>
    <row r="10" spans="1:13" ht="15.75" thickBot="1" x14ac:dyDescent="0.3">
      <c r="C10" s="22"/>
      <c r="D10" s="22">
        <v>2014</v>
      </c>
      <c r="E10" s="21">
        <f>+IF(E9="","",D10+1)</f>
        <v>2015</v>
      </c>
      <c r="F10" s="21">
        <f>+IF(F9="","",E10+1)</f>
        <v>2016</v>
      </c>
      <c r="G10" s="21">
        <f t="shared" ref="G10:M10" si="1">+IF(G9="","",F10+1)</f>
        <v>2017</v>
      </c>
      <c r="H10" s="21">
        <f t="shared" si="1"/>
        <v>2018</v>
      </c>
      <c r="I10" s="21">
        <f t="shared" si="1"/>
        <v>2019</v>
      </c>
      <c r="J10" s="21">
        <f t="shared" si="1"/>
        <v>2020</v>
      </c>
      <c r="K10" s="21">
        <f t="shared" si="1"/>
        <v>2021</v>
      </c>
      <c r="L10" s="21">
        <f t="shared" si="1"/>
        <v>2022</v>
      </c>
      <c r="M10" s="21">
        <f t="shared" si="1"/>
        <v>2023</v>
      </c>
    </row>
    <row r="11" spans="1:13" s="25" customFormat="1" ht="17.25" x14ac:dyDescent="0.4">
      <c r="B11" s="30" t="str">
        <f>+'ESTADO DE RESULTADOS'!C5</f>
        <v>INGRESOS</v>
      </c>
      <c r="C11" s="42">
        <f>+C12+C13</f>
        <v>843900588.55500007</v>
      </c>
      <c r="D11" s="42">
        <f t="shared" ref="D11:M11" si="2">+D12+D13</f>
        <v>886069548.49635005</v>
      </c>
      <c r="E11" s="42">
        <f t="shared" si="2"/>
        <v>930346174.35017562</v>
      </c>
      <c r="F11" s="42">
        <f t="shared" si="2"/>
        <v>1035360515.0115403</v>
      </c>
      <c r="G11" s="42">
        <f t="shared" si="2"/>
        <v>1087100053.9304519</v>
      </c>
      <c r="H11" s="42">
        <f t="shared" si="2"/>
        <v>1141425715.1903591</v>
      </c>
      <c r="I11" s="42">
        <f t="shared" si="2"/>
        <v>1270281401.0360575</v>
      </c>
      <c r="J11" s="42">
        <f t="shared" si="2"/>
        <v>1333764342.7577553</v>
      </c>
      <c r="K11" s="42">
        <f t="shared" si="2"/>
        <v>1400420497.7156343</v>
      </c>
      <c r="L11" s="42">
        <f t="shared" si="2"/>
        <v>1558530964.1690555</v>
      </c>
      <c r="M11" s="42">
        <f t="shared" si="2"/>
        <v>1636423497.6107376</v>
      </c>
    </row>
    <row r="12" spans="1:13" x14ac:dyDescent="0.25">
      <c r="B12" s="31" t="str">
        <f>+'ESTADO DE RESULTADOS'!C6</f>
        <v>OPERACIONALES</v>
      </c>
      <c r="C12" s="66">
        <f>+'ESTADO DE RESULTADOS'!F6</f>
        <v>842597114.23500001</v>
      </c>
      <c r="D12" s="67">
        <f>IF(OR(D9=3,D9=6,D9=9,D9=12,D9=15),(C12*(1+'INFORMACIÓN GENERAL'!$F$8+'INFORMACIÓN GENERAL'!$F$15))*(1+'INFORMACIÓN GENERAL'!$F$13),(C12*(1+'INFORMACIÓN GENERAL'!$F$8+'INFORMACIÓN GENERAL'!$F$15)))</f>
        <v>884726969.94675004</v>
      </c>
      <c r="E12" s="67">
        <f>IF(OR(E9=3,E9=6,E9=9,E9=12,E9=15),(D12*(1+'INFORMACIÓN GENERAL'!$F$8+'INFORMACIÓN GENERAL'!$F$15))*(1+'INFORMACIÓN GENERAL'!$F$13),(D12*(1+'INFORMACIÓN GENERAL'!$F$8+'INFORMACIÓN GENERAL'!$F$15)))</f>
        <v>928963318.44408762</v>
      </c>
      <c r="F12" s="67">
        <f>IF(OR(F9=3,F9=6,F9=9,F9=12,F9=15),(E12*(1+'INFORMACIÓN GENERAL'!$F$8+'INFORMACIÓN GENERAL'!$F$15))*(1+'INFORMACIÓN GENERAL'!$F$13),(E12*(1+'INFORMACIÓN GENERAL'!$F$8+'INFORMACIÓN GENERAL'!$F$15)))</f>
        <v>1033936173.4282696</v>
      </c>
      <c r="G12" s="67">
        <f>IF(OR(G9=3,G9=6,G9=9,G9=12,G9=15),(F12*(1+'INFORMACIÓN GENERAL'!$F$8+'INFORMACIÓN GENERAL'!$F$15))*(1+'INFORMACIÓN GENERAL'!$F$13),(F12*(1+'INFORMACIÓN GENERAL'!$F$8+'INFORMACIÓN GENERAL'!$F$15)))</f>
        <v>1085632982.099683</v>
      </c>
      <c r="H12" s="67">
        <f>IF(OR(H9=3,H9=6,H9=9,H9=12,H9=15),(G12*(1+'INFORMACIÓN GENERAL'!$F$8+'INFORMACIÓN GENERAL'!$F$15))*(1+'INFORMACIÓN GENERAL'!$F$13),(G12*(1+'INFORMACIÓN GENERAL'!$F$8+'INFORMACIÓN GENERAL'!$F$15)))</f>
        <v>1139914631.2046673</v>
      </c>
      <c r="I12" s="67">
        <f>IF(OR(I9=3,I9=6,I9=9,I9=12,I9=15),(H12*(1+'INFORMACIÓN GENERAL'!$F$8+'INFORMACIÓN GENERAL'!$F$15))*(1+'INFORMACIÓN GENERAL'!$F$13),(H12*(1+'INFORMACIÓN GENERAL'!$F$8+'INFORMACIÓN GENERAL'!$F$15)))</f>
        <v>1268724984.5307949</v>
      </c>
      <c r="J12" s="67">
        <f>IF(OR(J9=3,J9=6,J9=9,J9=12,J9=15),(I12*(1+'INFORMACIÓN GENERAL'!$F$8+'INFORMACIÓN GENERAL'!$F$15))*(1+'INFORMACIÓN GENERAL'!$F$13),(I12*(1+'INFORMACIÓN GENERAL'!$F$8+'INFORMACIÓN GENERAL'!$F$15)))</f>
        <v>1332161233.7573347</v>
      </c>
      <c r="K12" s="67">
        <f>IF(OR(K9=3,K9=6,K9=9,K9=12,K9=15),(J12*(1+'INFORMACIÓN GENERAL'!$F$8+'INFORMACIÓN GENERAL'!$F$15))*(1+'INFORMACIÓN GENERAL'!$F$13),(J12*(1+'INFORMACIÓN GENERAL'!$F$8+'INFORMACIÓN GENERAL'!$F$15)))</f>
        <v>1398769295.4452014</v>
      </c>
      <c r="L12" s="67">
        <f>IF(OR(L9=3,L9=6,L9=9,L9=12,L9=15),(K12*(1+'INFORMACIÓN GENERAL'!$F$8+'INFORMACIÓN GENERAL'!$F$15))*(1+'INFORMACIÓN GENERAL'!$F$13),(K12*(1+'INFORMACIÓN GENERAL'!$F$8+'INFORMACIÓN GENERAL'!$F$15)))</f>
        <v>1556830225.8305094</v>
      </c>
      <c r="M12" s="67">
        <f>IF(OR(M9=3,M9=6,M9=9,M9=12,M9=15),(L12*(1+'INFORMACIÓN GENERAL'!$F$8+'INFORMACIÓN GENERAL'!$F$15))*(1+'INFORMACIÓN GENERAL'!$F$13),(L12*(1+'INFORMACIÓN GENERAL'!$F$8+'INFORMACIÓN GENERAL'!$F$15)))</f>
        <v>1634671737.122035</v>
      </c>
    </row>
    <row r="13" spans="1:13" x14ac:dyDescent="0.25">
      <c r="B13" s="31" t="str">
        <f>+'ESTADO DE RESULTADOS'!C14</f>
        <v>NO OPERACIONALES</v>
      </c>
      <c r="C13" s="66">
        <f>+'ESTADO DE RESULTADOS'!F14</f>
        <v>1303474.32</v>
      </c>
      <c r="D13" s="67">
        <f>+C13*(1+'INFORMACIÓN GENERAL'!$F$8)</f>
        <v>1342578.5496</v>
      </c>
      <c r="E13" s="67">
        <f>+D13*(1+'INFORMACIÓN GENERAL'!$F$8)</f>
        <v>1382855.9060880002</v>
      </c>
      <c r="F13" s="67">
        <f>+E13*(1+'INFORMACIÓN GENERAL'!$F$8)</f>
        <v>1424341.5832706401</v>
      </c>
      <c r="G13" s="67">
        <f>+F13*(1+'INFORMACIÓN GENERAL'!$F$8)</f>
        <v>1467071.8307687594</v>
      </c>
      <c r="H13" s="67">
        <f>+G13*(1+'INFORMACIÓN GENERAL'!$F$8)</f>
        <v>1511083.9856918221</v>
      </c>
      <c r="I13" s="67">
        <f>+H13*(1+'INFORMACIÓN GENERAL'!$F$8)</f>
        <v>1556416.5052625767</v>
      </c>
      <c r="J13" s="67">
        <f>+I13*(1+'INFORMACIÓN GENERAL'!$F$8)</f>
        <v>1603109.0004204542</v>
      </c>
      <c r="K13" s="67">
        <f>+J13*(1+'INFORMACIÓN GENERAL'!$F$8)</f>
        <v>1651202.2704330678</v>
      </c>
      <c r="L13" s="67">
        <f>+K13*(1+'INFORMACIÓN GENERAL'!$F$8)</f>
        <v>1700738.3385460598</v>
      </c>
      <c r="M13" s="67">
        <f>+L13*(1+'INFORMACIÓN GENERAL'!$F$8)</f>
        <v>1751760.4887024416</v>
      </c>
    </row>
    <row r="14" spans="1:13" s="10" customFormat="1" x14ac:dyDescent="0.25"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1:13" s="10" customFormat="1" x14ac:dyDescent="0.25"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1:13" s="10" customFormat="1" x14ac:dyDescent="0.25">
      <c r="B16" s="87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 s="10" customFormat="1" x14ac:dyDescent="0.25">
      <c r="B17" s="87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 s="10" customFormat="1" x14ac:dyDescent="0.25"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 s="10" customFormat="1" x14ac:dyDescent="0.25">
      <c r="B19" s="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 s="10" customFormat="1" x14ac:dyDescent="0.25"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 s="10" customFormat="1" x14ac:dyDescent="0.25">
      <c r="B21" s="87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 s="10" customFormat="1" x14ac:dyDescent="0.25"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 s="10" customFormat="1" x14ac:dyDescent="0.25"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 s="10" customFormat="1" x14ac:dyDescent="0.25">
      <c r="B24" s="87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 s="10" customFormat="1" x14ac:dyDescent="0.25"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 s="10" customFormat="1" x14ac:dyDescent="0.25">
      <c r="B26" s="87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 s="10" customFormat="1" x14ac:dyDescent="0.25"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 s="10" customFormat="1" x14ac:dyDescent="0.25"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 s="10" customFormat="1" ht="17.25" customHeight="1" x14ac:dyDescent="0.25">
      <c r="B29" s="87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 s="10" customFormat="1" x14ac:dyDescent="0.25"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 s="10" customFormat="1" x14ac:dyDescent="0.25"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 s="10" customFormat="1" x14ac:dyDescent="0.25">
      <c r="B32" s="87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 s="10" customFormat="1" x14ac:dyDescent="0.25"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 ht="15.75" thickBot="1" x14ac:dyDescent="0.3">
      <c r="D34" s="49"/>
    </row>
    <row r="35" spans="2:13" ht="19.5" thickBot="1" x14ac:dyDescent="0.3">
      <c r="B35" s="572" t="s">
        <v>688</v>
      </c>
      <c r="C35" s="573"/>
      <c r="D35" s="573"/>
      <c r="E35" s="574"/>
    </row>
    <row r="36" spans="2:13" ht="19.5" thickBot="1" x14ac:dyDescent="0.3">
      <c r="B36" s="65"/>
      <c r="C36" s="65"/>
      <c r="D36" s="65"/>
      <c r="E36" s="65"/>
    </row>
    <row r="37" spans="2:13" ht="33.75" customHeight="1" thickBot="1" x14ac:dyDescent="0.3">
      <c r="B37" s="575" t="s">
        <v>756</v>
      </c>
      <c r="C37" s="576"/>
      <c r="D37" s="576"/>
      <c r="E37" s="577"/>
    </row>
    <row r="39" spans="2:13" ht="15.75" thickBot="1" x14ac:dyDescent="0.3">
      <c r="C39" s="6">
        <v>0</v>
      </c>
      <c r="D39" s="18">
        <v>1</v>
      </c>
      <c r="E39" s="18">
        <f t="shared" ref="E39:M39" si="3">1+D39</f>
        <v>2</v>
      </c>
      <c r="F39" s="18">
        <f t="shared" si="3"/>
        <v>3</v>
      </c>
      <c r="G39" s="18">
        <f t="shared" si="3"/>
        <v>4</v>
      </c>
      <c r="H39" s="18">
        <f t="shared" si="3"/>
        <v>5</v>
      </c>
      <c r="I39" s="18">
        <f t="shared" si="3"/>
        <v>6</v>
      </c>
      <c r="J39" s="18">
        <f t="shared" si="3"/>
        <v>7</v>
      </c>
      <c r="K39" s="18">
        <f t="shared" si="3"/>
        <v>8</v>
      </c>
      <c r="L39" s="18">
        <f t="shared" si="3"/>
        <v>9</v>
      </c>
      <c r="M39" s="18">
        <f t="shared" si="3"/>
        <v>10</v>
      </c>
    </row>
    <row r="40" spans="2:13" ht="15.75" thickBot="1" x14ac:dyDescent="0.3">
      <c r="C40" s="22"/>
      <c r="D40" s="22">
        <v>2014</v>
      </c>
      <c r="E40" s="21">
        <f t="shared" ref="E40:M40" si="4">+IF(E39="","",D40+1)</f>
        <v>2015</v>
      </c>
      <c r="F40" s="21">
        <f t="shared" si="4"/>
        <v>2016</v>
      </c>
      <c r="G40" s="21">
        <f t="shared" si="4"/>
        <v>2017</v>
      </c>
      <c r="H40" s="21">
        <f t="shared" si="4"/>
        <v>2018</v>
      </c>
      <c r="I40" s="21">
        <f t="shared" si="4"/>
        <v>2019</v>
      </c>
      <c r="J40" s="21">
        <f t="shared" si="4"/>
        <v>2020</v>
      </c>
      <c r="K40" s="21">
        <f t="shared" si="4"/>
        <v>2021</v>
      </c>
      <c r="L40" s="21">
        <f t="shared" si="4"/>
        <v>2022</v>
      </c>
      <c r="M40" s="21">
        <f t="shared" si="4"/>
        <v>2023</v>
      </c>
    </row>
    <row r="41" spans="2:13" ht="17.25" x14ac:dyDescent="0.4">
      <c r="B41" s="30" t="str">
        <f>+'ESTADO DE RESULTADOS'!C209</f>
        <v>COSTOS DE VENTAS</v>
      </c>
      <c r="C41" s="42">
        <f>+C42</f>
        <v>545027102.70000005</v>
      </c>
      <c r="D41" s="42">
        <f t="shared" ref="D41:M41" si="5">+D42</f>
        <v>572278457.83500004</v>
      </c>
      <c r="E41" s="42">
        <f t="shared" si="5"/>
        <v>600892380.72675002</v>
      </c>
      <c r="F41" s="42">
        <f t="shared" si="5"/>
        <v>668793219.74887276</v>
      </c>
      <c r="G41" s="42">
        <f t="shared" si="5"/>
        <v>702232880.73631644</v>
      </c>
      <c r="H41" s="42">
        <f t="shared" si="5"/>
        <v>737344524.77313232</v>
      </c>
      <c r="I41" s="42">
        <f t="shared" si="5"/>
        <v>820664456.07249629</v>
      </c>
      <c r="J41" s="42">
        <f t="shared" si="5"/>
        <v>861697678.87612116</v>
      </c>
      <c r="K41" s="42">
        <f t="shared" si="5"/>
        <v>904782562.81992722</v>
      </c>
      <c r="L41" s="42">
        <f t="shared" si="5"/>
        <v>1007022992.4185791</v>
      </c>
      <c r="M41" s="42">
        <f t="shared" si="5"/>
        <v>1057374142.0395081</v>
      </c>
    </row>
    <row r="42" spans="2:13" x14ac:dyDescent="0.25">
      <c r="B42" s="31" t="str">
        <f>+'ESTADO DE RESULTADOS'!C211</f>
        <v>COMERCIO AL POR MAYOR Y DETAL</v>
      </c>
      <c r="C42" s="66">
        <f>+'ESTADO DE RESULTADOS'!F209</f>
        <v>545027102.70000005</v>
      </c>
      <c r="D42" s="67">
        <f>IF(OR(D39=3,D39=6,D39=9,D39=12,D39=15),(C42*(1+'INFORMACIÓN GENERAL'!$F$8+'INFORMACIÓN GENERAL'!$F$15))*(1+'INFORMACIÓN GENERAL'!$F$13),(C42*(1+'INFORMACIÓN GENERAL'!$F$8+'INFORMACIÓN GENERAL'!$F$15)))</f>
        <v>572278457.83500004</v>
      </c>
      <c r="E42" s="67">
        <f>IF(OR(E39=3,E39=6,E39=9,E39=12,E39=15),(D42*(1+'INFORMACIÓN GENERAL'!$F$8+'INFORMACIÓN GENERAL'!$F$15))*(1+'INFORMACIÓN GENERAL'!$F$13),(D42*(1+'INFORMACIÓN GENERAL'!$F$8+'INFORMACIÓN GENERAL'!$F$15)))</f>
        <v>600892380.72675002</v>
      </c>
      <c r="F42" s="67">
        <f>IF(OR(F39=3,F39=6,F39=9,F39=12,F39=15),(E42*(1+'INFORMACIÓN GENERAL'!$F$8+'INFORMACIÓN GENERAL'!$F$15))*(1+'INFORMACIÓN GENERAL'!$F$13),(E42*(1+'INFORMACIÓN GENERAL'!$F$8+'INFORMACIÓN GENERAL'!$F$15)))</f>
        <v>668793219.74887276</v>
      </c>
      <c r="G42" s="67">
        <f>IF(OR(G39=3,G39=6,G39=9,G39=12,G39=15),(F42*(1+'INFORMACIÓN GENERAL'!$F$8+'INFORMACIÓN GENERAL'!$F$15))*(1+'INFORMACIÓN GENERAL'!$F$13),(F42*(1+'INFORMACIÓN GENERAL'!$F$8+'INFORMACIÓN GENERAL'!$F$15)))</f>
        <v>702232880.73631644</v>
      </c>
      <c r="H42" s="67">
        <f>IF(OR(H39=3,H39=6,H39=9,H39=12,H39=15),(G42*(1+'INFORMACIÓN GENERAL'!$F$8+'INFORMACIÓN GENERAL'!$F$15))*(1+'INFORMACIÓN GENERAL'!$F$13),(G42*(1+'INFORMACIÓN GENERAL'!$F$8+'INFORMACIÓN GENERAL'!$F$15)))</f>
        <v>737344524.77313232</v>
      </c>
      <c r="I42" s="67">
        <f>IF(OR(I39=3,I39=6,I39=9,I39=12,I39=15),(H42*(1+'INFORMACIÓN GENERAL'!$F$8+'INFORMACIÓN GENERAL'!$F$15))*(1+'INFORMACIÓN GENERAL'!$F$13),(H42*(1+'INFORMACIÓN GENERAL'!$F$8+'INFORMACIÓN GENERAL'!$F$15)))</f>
        <v>820664456.07249629</v>
      </c>
      <c r="J42" s="67">
        <f>IF(OR(J39=3,J39=6,J39=9,J39=12,J39=15),(I42*(1+'INFORMACIÓN GENERAL'!$F$8+'INFORMACIÓN GENERAL'!$F$15))*(1+'INFORMACIÓN GENERAL'!$F$13),(I42*(1+'INFORMACIÓN GENERAL'!$F$8+'INFORMACIÓN GENERAL'!$F$15)))</f>
        <v>861697678.87612116</v>
      </c>
      <c r="K42" s="67">
        <f>IF(OR(K39=3,K39=6,K39=9,K39=12,K39=15),(J42*(1+'INFORMACIÓN GENERAL'!$F$8+'INFORMACIÓN GENERAL'!$F$15))*(1+'INFORMACIÓN GENERAL'!$F$13),(J42*(1+'INFORMACIÓN GENERAL'!$F$8+'INFORMACIÓN GENERAL'!$F$15)))</f>
        <v>904782562.81992722</v>
      </c>
      <c r="L42" s="67">
        <f>IF(OR(L39=3,L39=6,L39=9,L39=12,L39=15),(K42*(1+'INFORMACIÓN GENERAL'!$F$8+'INFORMACIÓN GENERAL'!$F$15))*(1+'INFORMACIÓN GENERAL'!$F$13),(K42*(1+'INFORMACIÓN GENERAL'!$F$8+'INFORMACIÓN GENERAL'!$F$15)))</f>
        <v>1007022992.4185791</v>
      </c>
      <c r="M42" s="67">
        <f>IF(OR(M39=3,M39=6,M39=9,M39=12,M39=15),(L42*(1+'INFORMACIÓN GENERAL'!$F$8+'INFORMACIÓN GENERAL'!$F$15))*(1+'INFORMACIÓN GENERAL'!$F$13),(L42*(1+'INFORMACIÓN GENERAL'!$F$8+'INFORMACIÓN GENERAL'!$F$15)))</f>
        <v>1057374142.0395081</v>
      </c>
    </row>
  </sheetData>
  <mergeCells count="7">
    <mergeCell ref="B35:E35"/>
    <mergeCell ref="B37:E37"/>
    <mergeCell ref="F5:I5"/>
    <mergeCell ref="F7:I7"/>
    <mergeCell ref="B3:I3"/>
    <mergeCell ref="B5:E5"/>
    <mergeCell ref="B7:E7"/>
  </mergeCells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showGridLines="0" topLeftCell="B1" zoomScale="70" zoomScaleNormal="70" workbookViewId="0">
      <selection activeCell="L9" sqref="L9"/>
    </sheetView>
  </sheetViews>
  <sheetFormatPr baseColWidth="10" defaultRowHeight="15" x14ac:dyDescent="0.25"/>
  <cols>
    <col min="2" max="2" width="47" customWidth="1"/>
    <col min="3" max="4" width="16.7109375" bestFit="1" customWidth="1"/>
    <col min="5" max="7" width="17.85546875" customWidth="1"/>
    <col min="8" max="8" width="18.140625" customWidth="1"/>
    <col min="9" max="12" width="16.85546875" customWidth="1"/>
    <col min="13" max="13" width="16.85546875" bestFit="1" customWidth="1"/>
  </cols>
  <sheetData>
    <row r="2" spans="1:13" ht="15.75" thickBot="1" x14ac:dyDescent="0.3"/>
    <row r="3" spans="1:13" ht="27.75" customHeight="1" thickBot="1" x14ac:dyDescent="0.3">
      <c r="B3" s="572" t="s">
        <v>689</v>
      </c>
      <c r="C3" s="573"/>
      <c r="D3" s="573"/>
      <c r="E3" s="574"/>
      <c r="F3" s="64"/>
    </row>
    <row r="4" spans="1:13" ht="6" customHeight="1" thickBot="1" x14ac:dyDescent="0.3">
      <c r="A4" s="9"/>
      <c r="B4" s="65"/>
      <c r="C4" s="65"/>
      <c r="D4" s="65"/>
      <c r="E4" s="65"/>
      <c r="F4" s="9"/>
    </row>
    <row r="5" spans="1:13" ht="67.5" customHeight="1" thickBot="1" x14ac:dyDescent="0.3">
      <c r="B5" s="590" t="s">
        <v>704</v>
      </c>
      <c r="C5" s="588"/>
      <c r="D5" s="588"/>
      <c r="E5" s="589"/>
    </row>
    <row r="6" spans="1:13" ht="5.25" customHeight="1" thickBot="1" x14ac:dyDescent="0.3">
      <c r="B6" s="77"/>
      <c r="C6" s="77"/>
      <c r="D6" s="77"/>
      <c r="E6" s="77"/>
    </row>
    <row r="7" spans="1:13" ht="69.75" customHeight="1" thickBot="1" x14ac:dyDescent="0.3">
      <c r="B7" s="590" t="s">
        <v>705</v>
      </c>
      <c r="C7" s="588"/>
      <c r="D7" s="588"/>
      <c r="E7" s="589"/>
    </row>
    <row r="8" spans="1:13" ht="6.75" customHeight="1" thickBot="1" x14ac:dyDescent="0.3">
      <c r="B8" s="23"/>
      <c r="C8" s="23"/>
      <c r="D8" s="23"/>
      <c r="E8" s="23"/>
    </row>
    <row r="9" spans="1:13" ht="76.5" customHeight="1" thickBot="1" x14ac:dyDescent="0.3">
      <c r="B9" s="587" t="s">
        <v>697</v>
      </c>
      <c r="C9" s="588"/>
      <c r="D9" s="588"/>
      <c r="E9" s="589"/>
    </row>
    <row r="10" spans="1:13" ht="6.75" customHeight="1" thickBot="1" x14ac:dyDescent="0.3">
      <c r="B10" s="23"/>
      <c r="C10" s="23"/>
      <c r="D10" s="23"/>
      <c r="E10" s="23"/>
    </row>
    <row r="11" spans="1:13" ht="15.75" thickBot="1" x14ac:dyDescent="0.3">
      <c r="B11" s="587"/>
      <c r="C11" s="588"/>
      <c r="D11" s="588"/>
      <c r="E11" s="589"/>
    </row>
    <row r="13" spans="1:13" ht="15.75" thickBot="1" x14ac:dyDescent="0.3">
      <c r="C13" s="6">
        <v>0</v>
      </c>
      <c r="D13" s="18">
        <v>1</v>
      </c>
      <c r="E13" s="18">
        <f>1+D13</f>
        <v>2</v>
      </c>
      <c r="F13" s="18">
        <f t="shared" ref="F13:M13" si="0">1+E13</f>
        <v>3</v>
      </c>
      <c r="G13" s="18">
        <f t="shared" si="0"/>
        <v>4</v>
      </c>
      <c r="H13" s="18">
        <f t="shared" si="0"/>
        <v>5</v>
      </c>
      <c r="I13" s="18">
        <f t="shared" si="0"/>
        <v>6</v>
      </c>
      <c r="J13" s="18">
        <f t="shared" si="0"/>
        <v>7</v>
      </c>
      <c r="K13" s="18">
        <f t="shared" si="0"/>
        <v>8</v>
      </c>
      <c r="L13" s="18">
        <f t="shared" si="0"/>
        <v>9</v>
      </c>
      <c r="M13" s="18">
        <f t="shared" si="0"/>
        <v>10</v>
      </c>
    </row>
    <row r="14" spans="1:13" x14ac:dyDescent="0.25">
      <c r="C14" s="22"/>
      <c r="D14" s="22">
        <v>2014</v>
      </c>
      <c r="E14" s="21">
        <f>+IF(E13="","",D14+1)</f>
        <v>2015</v>
      </c>
      <c r="F14" s="21">
        <f>+IF(F13="","",E14+1)</f>
        <v>2016</v>
      </c>
      <c r="G14" s="21">
        <f t="shared" ref="G14:M14" si="1">+IF(G13="","",F14+1)</f>
        <v>2017</v>
      </c>
      <c r="H14" s="21">
        <f t="shared" si="1"/>
        <v>2018</v>
      </c>
      <c r="I14" s="21">
        <f t="shared" si="1"/>
        <v>2019</v>
      </c>
      <c r="J14" s="21">
        <f t="shared" si="1"/>
        <v>2020</v>
      </c>
      <c r="K14" s="21">
        <f t="shared" si="1"/>
        <v>2021</v>
      </c>
      <c r="L14" s="21">
        <f t="shared" si="1"/>
        <v>2022</v>
      </c>
      <c r="M14" s="21">
        <f t="shared" si="1"/>
        <v>2023</v>
      </c>
    </row>
    <row r="15" spans="1:13" x14ac:dyDescent="0.25">
      <c r="B15" s="122" t="s">
        <v>690</v>
      </c>
      <c r="C15" s="66">
        <f>+'GASTOS ADMINISTRATIVOS'!F8</f>
        <v>97225368.349999994</v>
      </c>
      <c r="D15" s="66">
        <f>+'GASTOS ADMINISTRATIVOS'!G8</f>
        <v>100142129.4005</v>
      </c>
      <c r="E15" s="66">
        <f>+'GASTOS ADMINISTRATIVOS'!H8</f>
        <v>103146393.28251502</v>
      </c>
      <c r="F15" s="66">
        <f>+'GASTOS ADMINISTRATIVOS'!I8</f>
        <v>106240785.08099045</v>
      </c>
      <c r="G15" s="66">
        <f>+'GASTOS ADMINISTRATIVOS'!J8</f>
        <v>109428008.63342017</v>
      </c>
      <c r="H15" s="66">
        <f>+'GASTOS ADMINISTRATIVOS'!K8</f>
        <v>120083343.89242277</v>
      </c>
      <c r="I15" s="66">
        <f>+'GASTOS ADMINISTRATIVOS'!L8</f>
        <v>116092174.35919547</v>
      </c>
      <c r="J15" s="66">
        <f>+'GASTOS ADMINISTRATIVOS'!M8</f>
        <v>119574939.58997132</v>
      </c>
      <c r="K15" s="66">
        <f>+'GASTOS ADMINISTRATIVOS'!N8</f>
        <v>123162187.77767049</v>
      </c>
      <c r="L15" s="66">
        <f>+'GASTOS ADMINISTRATIVOS'!O8</f>
        <v>126857053.41100059</v>
      </c>
      <c r="M15" s="66">
        <f>+'GASTOS ADMINISTRATIVOS'!P8</f>
        <v>138035260.01333061</v>
      </c>
    </row>
    <row r="16" spans="1:13" x14ac:dyDescent="0.25">
      <c r="B16" s="122" t="s">
        <v>691</v>
      </c>
      <c r="C16" s="66">
        <f>+'GASTOS DE VENTAS'!F10</f>
        <v>29986814.579999998</v>
      </c>
      <c r="D16" s="66">
        <f>+'GASTOS DE VENTAS'!G10</f>
        <v>30886419.0174</v>
      </c>
      <c r="E16" s="66">
        <f>+'GASTOS DE VENTAS'!H10</f>
        <v>31813011.587921999</v>
      </c>
      <c r="F16" s="66">
        <f>+'GASTOS DE VENTAS'!I10</f>
        <v>33750423.993626453</v>
      </c>
      <c r="G16" s="66">
        <f>+'GASTOS DE VENTAS'!J10</f>
        <v>34762936.71343524</v>
      </c>
      <c r="H16" s="66">
        <f>+'GASTOS DE VENTAS'!K10</f>
        <v>62387883.814838298</v>
      </c>
      <c r="I16" s="66">
        <f>+'GASTOS DE VENTAS'!L10</f>
        <v>37986399.546061955</v>
      </c>
      <c r="J16" s="66">
        <f>+'GASTOS DE VENTAS'!M10</f>
        <v>39125991.532443821</v>
      </c>
      <c r="K16" s="66">
        <f>+'GASTOS DE VENTAS'!N10</f>
        <v>40299771.278417133</v>
      </c>
      <c r="L16" s="66">
        <f>+'GASTOS DE VENTAS'!O10</f>
        <v>42754027.349272735</v>
      </c>
      <c r="M16" s="66">
        <f>+'GASTOS DE VENTAS'!P10</f>
        <v>70618707.169750914</v>
      </c>
    </row>
    <row r="17" spans="2:13" x14ac:dyDescent="0.25">
      <c r="B17" s="122" t="s">
        <v>707</v>
      </c>
      <c r="C17" s="66">
        <f>+'GASTOS NO OPERACIONALES'!F10</f>
        <v>56043872.089999996</v>
      </c>
      <c r="D17" s="66">
        <f>+'GASTOS NO OPERACIONALES'!G10</f>
        <v>57725188.252699994</v>
      </c>
      <c r="E17" s="66">
        <f>+'GASTOS NO OPERACIONALES'!H10</f>
        <v>59456943.900280997</v>
      </c>
      <c r="F17" s="66">
        <f>+'GASTOS NO OPERACIONALES'!I10</f>
        <v>61240652.21728944</v>
      </c>
      <c r="G17" s="66">
        <f>+'GASTOS NO OPERACIONALES'!J10</f>
        <v>63077871.783808127</v>
      </c>
      <c r="H17" s="66">
        <f>+'GASTOS NO OPERACIONALES'!K10</f>
        <v>64970207.937322371</v>
      </c>
      <c r="I17" s="66">
        <f>+'GASTOS NO OPERACIONALES'!L10</f>
        <v>66919314.17544204</v>
      </c>
      <c r="J17" s="66">
        <f>+'GASTOS NO OPERACIONALES'!M10</f>
        <v>68926893.600705296</v>
      </c>
      <c r="K17" s="66">
        <f>+'GASTOS NO OPERACIONALES'!N10</f>
        <v>70994700.408726454</v>
      </c>
      <c r="L17" s="66">
        <f>+'GASTOS NO OPERACIONALES'!O10</f>
        <v>73124541.420988247</v>
      </c>
      <c r="M17" s="66">
        <f>+'GASTOS NO OPERACIONALES'!P10</f>
        <v>75318277.663617894</v>
      </c>
    </row>
    <row r="18" spans="2:13" x14ac:dyDescent="0.25">
      <c r="B18" s="78" t="s">
        <v>692</v>
      </c>
      <c r="C18" s="66">
        <f>SUM(C19:C21)</f>
        <v>17550669.899999999</v>
      </c>
      <c r="D18" s="66">
        <f t="shared" ref="D18:M18" si="2">SUM(D19:D21)</f>
        <v>17550669.899999999</v>
      </c>
      <c r="E18" s="66">
        <f t="shared" si="2"/>
        <v>17550669.899999999</v>
      </c>
      <c r="F18" s="66">
        <f t="shared" si="2"/>
        <v>17550669.899999999</v>
      </c>
      <c r="G18" s="66">
        <f t="shared" si="2"/>
        <v>16003902.699999999</v>
      </c>
      <c r="H18" s="66">
        <f t="shared" si="2"/>
        <v>15866488.9</v>
      </c>
      <c r="I18" s="66">
        <f t="shared" si="2"/>
        <v>15866488.9</v>
      </c>
      <c r="J18" s="66">
        <f t="shared" si="2"/>
        <v>15866488.9</v>
      </c>
      <c r="K18" s="66">
        <f t="shared" si="2"/>
        <v>4791009.4000000004</v>
      </c>
      <c r="L18" s="66">
        <f t="shared" si="2"/>
        <v>4791009.4000000004</v>
      </c>
      <c r="M18" s="66">
        <f t="shared" si="2"/>
        <v>4791009.4000000004</v>
      </c>
    </row>
    <row r="19" spans="2:13" x14ac:dyDescent="0.25">
      <c r="B19" s="79" t="s">
        <v>40</v>
      </c>
      <c r="C19" s="66">
        <f>+'ESTADO DE RESULTADOS'!E131</f>
        <v>4791009.4000000004</v>
      </c>
      <c r="D19" s="66">
        <f>+DEPRECIACIONES!$H$6</f>
        <v>4791009.4000000004</v>
      </c>
      <c r="E19" s="66">
        <f>+DEPRECIACIONES!$H$6</f>
        <v>4791009.4000000004</v>
      </c>
      <c r="F19" s="66">
        <f>+DEPRECIACIONES!$H$6</f>
        <v>4791009.4000000004</v>
      </c>
      <c r="G19" s="66">
        <f>+DEPRECIACIONES!$H$6</f>
        <v>4791009.4000000004</v>
      </c>
      <c r="H19" s="66">
        <f>+DEPRECIACIONES!$H$6</f>
        <v>4791009.4000000004</v>
      </c>
      <c r="I19" s="66">
        <f>+DEPRECIACIONES!$H$6</f>
        <v>4791009.4000000004</v>
      </c>
      <c r="J19" s="66">
        <f>+DEPRECIACIONES!$H$6</f>
        <v>4791009.4000000004</v>
      </c>
      <c r="K19" s="66">
        <f>+DEPRECIACIONES!$H$6</f>
        <v>4791009.4000000004</v>
      </c>
      <c r="L19" s="66">
        <f>+DEPRECIACIONES!$H$6</f>
        <v>4791009.4000000004</v>
      </c>
      <c r="M19" s="66">
        <f>+DEPRECIACIONES!$H$6</f>
        <v>4791009.4000000004</v>
      </c>
    </row>
    <row r="20" spans="2:13" x14ac:dyDescent="0.25">
      <c r="B20" s="79" t="s">
        <v>583</v>
      </c>
      <c r="C20" s="66">
        <f>+'ESTADO DE RESULTADOS'!E133</f>
        <v>1684181</v>
      </c>
      <c r="D20" s="67">
        <f>+DEPRECIACIONES!$H$10</f>
        <v>1684181</v>
      </c>
      <c r="E20" s="67">
        <f>+DEPRECIACIONES!$H$10</f>
        <v>1684181</v>
      </c>
      <c r="F20" s="67">
        <f>+DEPRECIACIONES!$H$10</f>
        <v>1684181</v>
      </c>
      <c r="G20" s="67">
        <f>+DEPRECIACIONES!I10</f>
        <v>137413.79999999999</v>
      </c>
      <c r="H20" s="67"/>
      <c r="I20" s="67"/>
      <c r="J20" s="67"/>
      <c r="K20" s="67"/>
      <c r="L20" s="67"/>
      <c r="M20" s="67"/>
    </row>
    <row r="21" spans="2:13" x14ac:dyDescent="0.25">
      <c r="B21" s="79" t="s">
        <v>585</v>
      </c>
      <c r="C21" s="66">
        <f>+'ESTADO DE RESULTADOS'!E135</f>
        <v>11075479.5</v>
      </c>
      <c r="D21" s="67">
        <f>+DEPRECIACIONES!$H$14</f>
        <v>11075479.5</v>
      </c>
      <c r="E21" s="67">
        <f>+DEPRECIACIONES!$H$14</f>
        <v>11075479.5</v>
      </c>
      <c r="F21" s="67">
        <f>+DEPRECIACIONES!$H$14</f>
        <v>11075479.5</v>
      </c>
      <c r="G21" s="67">
        <f>+DEPRECIACIONES!$H$14</f>
        <v>11075479.5</v>
      </c>
      <c r="H21" s="67">
        <f>+DEPRECIACIONES!$H$14</f>
        <v>11075479.5</v>
      </c>
      <c r="I21" s="67">
        <f>+DEPRECIACIONES!$H$14</f>
        <v>11075479.5</v>
      </c>
      <c r="J21" s="67">
        <f>+DEPRECIACIONES!$H$14</f>
        <v>11075479.5</v>
      </c>
      <c r="K21" s="67"/>
      <c r="L21" s="67"/>
      <c r="M21" s="67"/>
    </row>
    <row r="23" spans="2:13" x14ac:dyDescent="0.25"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5" spans="2:13" x14ac:dyDescent="0.25">
      <c r="C25" s="81"/>
      <c r="D25" s="82"/>
      <c r="E25" s="82"/>
      <c r="F25" s="82"/>
      <c r="G25" s="82"/>
      <c r="H25" s="82"/>
    </row>
    <row r="26" spans="2:13" x14ac:dyDescent="0.25">
      <c r="C26" s="61"/>
      <c r="D26" s="61"/>
      <c r="E26" s="61"/>
      <c r="F26" s="61"/>
      <c r="G26" s="61"/>
      <c r="H26" s="61"/>
    </row>
    <row r="28" spans="2:13" x14ac:dyDescent="0.25">
      <c r="C28" s="81"/>
      <c r="D28" s="82"/>
      <c r="E28" s="81"/>
      <c r="F28" s="82"/>
      <c r="G28" s="81"/>
      <c r="H28" s="82"/>
      <c r="I28" s="81"/>
      <c r="J28" s="82"/>
      <c r="K28" s="81"/>
      <c r="L28" s="82"/>
      <c r="M28" s="81"/>
    </row>
    <row r="29" spans="2:13" x14ac:dyDescent="0.25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2" spans="2:13" x14ac:dyDescent="0.25"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</row>
    <row r="33" spans="3:13" x14ac:dyDescent="0.25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5" spans="3:13" x14ac:dyDescent="0.25"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3:13" x14ac:dyDescent="0.25"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3:13" x14ac:dyDescent="0.25">
      <c r="D37" s="83"/>
      <c r="E37" s="83"/>
      <c r="F37" s="83"/>
      <c r="G37" s="83"/>
      <c r="H37" s="83"/>
      <c r="I37" s="83"/>
      <c r="J37" s="83"/>
      <c r="K37" s="83"/>
      <c r="L37" s="83"/>
      <c r="M37" s="83"/>
    </row>
  </sheetData>
  <mergeCells count="5">
    <mergeCell ref="B11:E11"/>
    <mergeCell ref="B3:E3"/>
    <mergeCell ref="B5:E5"/>
    <mergeCell ref="B7:E7"/>
    <mergeCell ref="B9:E9"/>
  </mergeCells>
  <hyperlinks>
    <hyperlink ref="B15" location="'GASTOS ADMINISTRATIVOS'!A1" display="GASTOS ADMINISTRATIVOS"/>
    <hyperlink ref="B16" location="'GASTOS DE VENTAS'!A1" display="GASTOS DE VENTAS"/>
    <hyperlink ref="B17" location="'GASTOS NO OPERACIONALES'!A1" display="GASTOS NO OPERACIONALES"/>
  </hyperlink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1</vt:i4>
      </vt:variant>
    </vt:vector>
  </HeadingPairs>
  <TitlesOfParts>
    <vt:vector size="25" baseType="lpstr">
      <vt:lpstr>INDICE</vt:lpstr>
      <vt:lpstr>BALANCE GENERAL</vt:lpstr>
      <vt:lpstr>ESTADO DE RESULTADOS</vt:lpstr>
      <vt:lpstr>INDICADORES FINANCIEROS</vt:lpstr>
      <vt:lpstr>IPC TOTAL</vt:lpstr>
      <vt:lpstr>INFORMACIÓN GENERAL</vt:lpstr>
      <vt:lpstr>DEPRECIACIONES</vt:lpstr>
      <vt:lpstr>PROYECCIÓN DE INGRESOS Y COSTOS</vt:lpstr>
      <vt:lpstr>PROYECCIÓN DE GASTOS</vt:lpstr>
      <vt:lpstr>GASTOS ADMINISTRATIVOS</vt:lpstr>
      <vt:lpstr>GASTOS DE VENTAS</vt:lpstr>
      <vt:lpstr>GASTOS NO OPERACIONALES</vt:lpstr>
      <vt:lpstr>AUXILIAR PROYECCION</vt:lpstr>
      <vt:lpstr>PROY ESTADO DE RESULTADOS</vt:lpstr>
      <vt:lpstr>PROYECCION BALANCE</vt:lpstr>
      <vt:lpstr>FLUJO DE CAJA</vt:lpstr>
      <vt:lpstr>ANALISIS FINANCIERO</vt:lpstr>
      <vt:lpstr>Damodaran</vt:lpstr>
      <vt:lpstr>Mdo Multiplos</vt:lpstr>
      <vt:lpstr>MDO ESTATICO</vt:lpstr>
      <vt:lpstr>INSTRUCCIONES</vt:lpstr>
      <vt:lpstr>INDICADORES META</vt:lpstr>
      <vt:lpstr>INGRESO DE INFORMACIÓN</vt:lpstr>
      <vt:lpstr>TABLERO DE CONTROL</vt:lpstr>
      <vt:lpstr>'IPC TOTAL'!ipc_total_ano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Chacon</dc:creator>
  <cp:lastModifiedBy>Edgardo Andres Saenz Peinado (Geocol Consultores)</cp:lastModifiedBy>
  <cp:lastPrinted>2014-09-25T01:58:01Z</cp:lastPrinted>
  <dcterms:created xsi:type="dcterms:W3CDTF">2014-03-17T02:02:05Z</dcterms:created>
  <dcterms:modified xsi:type="dcterms:W3CDTF">2015-04-13T19:15:35Z</dcterms:modified>
</cp:coreProperties>
</file>